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MKT_Divisiones\MKT_DIVISIONES\ACCIONES RFW 2024\05 MAYO\Maria Würth Open 2024\Resultados Duelos\"/>
    </mc:Choice>
  </mc:AlternateContent>
  <xr:revisionPtr revIDLastSave="0" documentId="13_ncr:1_{FA951D91-68C9-4740-A4F9-3E459466F06B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DIVISIONES Duelos" sheetId="31" r:id="rId5"/>
    <sheet name="JAS Duelos" sheetId="13" r:id="rId6"/>
    <sheet name="Autoservicios" sheetId="14" r:id="rId7"/>
    <sheet name="Vta RdV" sheetId="17" state="hidden" r:id="rId8"/>
    <sheet name="Vtas AS" sheetId="15" state="hidden" r:id="rId9"/>
    <sheet name="Clientes Compradores" sheetId="29" state="hidden" r:id="rId10"/>
    <sheet name="Objetivos" sheetId="23" state="hidden" r:id="rId11"/>
  </sheets>
  <externalReferences>
    <externalReference r:id="rId12"/>
  </externalReferences>
  <definedNames>
    <definedName name="_xlnm._FilterDatabase" localSheetId="6" hidden="1">Autoservicios!$A$2:$G$159</definedName>
    <definedName name="_xlnm._FilterDatabase" localSheetId="1" hidden="1">'DRVs Duelos'!$B$42:$Q$55</definedName>
    <definedName name="_xlnm._FilterDatabase" localSheetId="5" hidden="1">'JAS Duelos'!$A$2:$F$16</definedName>
    <definedName name="_xlnm._FilterDatabase" localSheetId="2" hidden="1">'JGs Duelos'!$A$2:$G$149</definedName>
    <definedName name="_xlnm._FilterDatabase" localSheetId="10" hidden="1">Objetivos!$G$4:$I$2112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4" i="9" l="1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43" i="9"/>
  <c r="K19" i="9"/>
  <c r="J19" i="9"/>
  <c r="E19" i="9"/>
  <c r="D19" i="9"/>
  <c r="E17" i="9"/>
  <c r="D17" i="9"/>
  <c r="E16" i="9"/>
  <c r="D16" i="9"/>
  <c r="E15" i="9"/>
  <c r="D15" i="9"/>
  <c r="J14" i="9"/>
  <c r="K14" i="9" s="1"/>
  <c r="E14" i="9"/>
  <c r="D14" i="9"/>
  <c r="J13" i="9"/>
  <c r="K13" i="9" s="1"/>
  <c r="E13" i="9"/>
  <c r="D13" i="9"/>
  <c r="J12" i="9"/>
  <c r="K12" i="9" s="1"/>
  <c r="E12" i="9"/>
  <c r="D12" i="9"/>
  <c r="J11" i="9"/>
  <c r="K11" i="9" s="1"/>
  <c r="E11" i="9"/>
  <c r="D11" i="9"/>
  <c r="J10" i="9"/>
  <c r="K10" i="9" s="1"/>
  <c r="E10" i="9"/>
  <c r="D10" i="9"/>
  <c r="J9" i="9"/>
  <c r="K9" i="9" s="1"/>
  <c r="E9" i="9"/>
  <c r="D9" i="9"/>
  <c r="J8" i="9"/>
  <c r="K8" i="9" s="1"/>
  <c r="E8" i="9"/>
  <c r="D8" i="9"/>
  <c r="J7" i="9"/>
  <c r="K7" i="9" s="1"/>
  <c r="E7" i="9"/>
  <c r="D7" i="9"/>
  <c r="J6" i="9"/>
  <c r="K6" i="9" s="1"/>
  <c r="E6" i="9"/>
  <c r="D6" i="9"/>
  <c r="J5" i="9"/>
  <c r="K5" i="9" s="1"/>
  <c r="E5" i="9"/>
  <c r="D5" i="9"/>
  <c r="J4" i="9"/>
  <c r="K4" i="9" s="1"/>
  <c r="E4" i="9"/>
  <c r="D4" i="9"/>
  <c r="J3" i="9"/>
  <c r="K3" i="9" s="1"/>
  <c r="E3" i="9"/>
  <c r="D3" i="9"/>
  <c r="J2" i="9"/>
  <c r="E2" i="9"/>
  <c r="D2" i="9"/>
  <c r="F10" i="9" l="1"/>
  <c r="F16" i="9"/>
  <c r="F3" i="9"/>
  <c r="F15" i="9"/>
  <c r="F4" i="9"/>
  <c r="F5" i="9"/>
  <c r="F13" i="9"/>
  <c r="F6" i="9"/>
  <c r="F7" i="9"/>
  <c r="F11" i="9"/>
  <c r="F19" i="9"/>
  <c r="F8" i="9"/>
  <c r="F2" i="9"/>
  <c r="F14" i="9"/>
  <c r="E18" i="9"/>
  <c r="J18" i="9"/>
  <c r="F12" i="9"/>
  <c r="K2" i="9"/>
  <c r="F9" i="9"/>
  <c r="F17" i="9"/>
  <c r="D18" i="9"/>
  <c r="G5" i="9" l="1"/>
  <c r="G11" i="9"/>
  <c r="G14" i="9"/>
  <c r="G10" i="9"/>
  <c r="G7" i="9"/>
  <c r="G17" i="9"/>
  <c r="L9" i="9"/>
  <c r="K18" i="9"/>
  <c r="G13" i="9"/>
  <c r="G4" i="9"/>
  <c r="G8" i="9"/>
  <c r="G6" i="9"/>
  <c r="F18" i="9"/>
  <c r="L10" i="9"/>
  <c r="G15" i="9"/>
  <c r="H4" i="9"/>
  <c r="H12" i="9"/>
  <c r="G16" i="9"/>
  <c r="L5" i="9"/>
  <c r="H7" i="9"/>
  <c r="L8" i="9"/>
  <c r="L11" i="9"/>
  <c r="L4" i="9"/>
  <c r="L13" i="9"/>
  <c r="H8" i="9"/>
  <c r="H9" i="9"/>
  <c r="H2" i="9"/>
  <c r="G9" i="9"/>
  <c r="H14" i="9"/>
  <c r="G3" i="9"/>
  <c r="L2" i="9"/>
  <c r="L14" i="9"/>
  <c r="H6" i="9"/>
  <c r="L12" i="9"/>
  <c r="H10" i="9"/>
  <c r="H11" i="9"/>
  <c r="H16" i="9"/>
  <c r="H5" i="9"/>
  <c r="H15" i="9"/>
  <c r="H13" i="9"/>
  <c r="G2" i="9"/>
  <c r="L7" i="9"/>
  <c r="H17" i="9"/>
  <c r="G12" i="9"/>
  <c r="L3" i="9"/>
  <c r="L6" i="9"/>
  <c r="H3" i="9"/>
  <c r="Q9" i="17" l="1"/>
  <c r="C9" i="31" s="1"/>
  <c r="E9" i="31" s="1"/>
  <c r="F9" i="31" s="1"/>
  <c r="K16" i="17"/>
  <c r="C164" i="15"/>
  <c r="E157" i="23"/>
  <c r="E106" i="23"/>
  <c r="J1" i="29"/>
  <c r="B3" i="23"/>
  <c r="K1" i="17"/>
  <c r="D39" i="9" s="1"/>
  <c r="D61" i="9" s="1"/>
  <c r="F61" i="9" s="1"/>
  <c r="N13" i="17"/>
  <c r="N12" i="17"/>
  <c r="K28" i="23"/>
  <c r="E37" i="9"/>
  <c r="E58" i="9" s="1"/>
  <c r="K27" i="23"/>
  <c r="E36" i="9"/>
  <c r="E57" i="9" s="1"/>
  <c r="E3" i="30"/>
  <c r="E116" i="14"/>
  <c r="D116" i="14"/>
  <c r="E158" i="14"/>
  <c r="D158" i="14"/>
  <c r="F158" i="14" s="1"/>
  <c r="W1" i="23"/>
  <c r="E5" i="30"/>
  <c r="E4" i="30"/>
  <c r="E39" i="30"/>
  <c r="D39" i="30"/>
  <c r="F39" i="30" s="1"/>
  <c r="E23" i="30"/>
  <c r="D23" i="30"/>
  <c r="F23" i="30" s="1"/>
  <c r="E22" i="30"/>
  <c r="D22" i="30"/>
  <c r="C33" i="17" s="1"/>
  <c r="S68" i="26"/>
  <c r="E68" i="26"/>
  <c r="R68" i="26"/>
  <c r="D68" i="26" s="1"/>
  <c r="E103" i="26"/>
  <c r="D103" i="26"/>
  <c r="H149" i="17" s="1"/>
  <c r="E104" i="26"/>
  <c r="D104" i="26"/>
  <c r="F104" i="26" s="1"/>
  <c r="K3" i="29"/>
  <c r="K4" i="29"/>
  <c r="K5" i="29"/>
  <c r="K6" i="29"/>
  <c r="K7" i="29"/>
  <c r="K8" i="29"/>
  <c r="K9" i="29"/>
  <c r="K10" i="29"/>
  <c r="K11" i="29"/>
  <c r="K12" i="29"/>
  <c r="K13" i="29"/>
  <c r="K14" i="29"/>
  <c r="B2" i="23"/>
  <c r="E39" i="9"/>
  <c r="E61" i="9" s="1"/>
  <c r="E3" i="23"/>
  <c r="E2" i="23"/>
  <c r="N13" i="23"/>
  <c r="N11" i="23"/>
  <c r="D9" i="31"/>
  <c r="N10" i="23"/>
  <c r="D8" i="31"/>
  <c r="N9" i="23"/>
  <c r="D7" i="31"/>
  <c r="N8" i="23"/>
  <c r="D6" i="31"/>
  <c r="N7" i="23"/>
  <c r="D5" i="31"/>
  <c r="N6" i="23"/>
  <c r="D4" i="31"/>
  <c r="N5" i="23"/>
  <c r="D3" i="31"/>
  <c r="K2" i="23"/>
  <c r="B1" i="17"/>
  <c r="L15" i="17" s="1"/>
  <c r="D42" i="26"/>
  <c r="H67" i="17" s="1"/>
  <c r="D114" i="26"/>
  <c r="D112" i="26"/>
  <c r="D118" i="26"/>
  <c r="F118" i="26" s="1"/>
  <c r="D9" i="26"/>
  <c r="D70" i="26"/>
  <c r="H75" i="17" s="1"/>
  <c r="G1" i="17"/>
  <c r="C21" i="29"/>
  <c r="J39" i="9" s="1"/>
  <c r="J61" i="9" s="1"/>
  <c r="D20" i="30"/>
  <c r="F20" i="30" s="1"/>
  <c r="D21" i="30"/>
  <c r="F21" i="30" s="1"/>
  <c r="D37" i="30"/>
  <c r="C28" i="17" s="1"/>
  <c r="D40" i="30"/>
  <c r="C34" i="17" s="1"/>
  <c r="D36" i="30"/>
  <c r="F36" i="30" s="1"/>
  <c r="D38" i="30"/>
  <c r="F38" i="30" s="1"/>
  <c r="D35" i="30"/>
  <c r="D19" i="30"/>
  <c r="F19" i="30" s="1"/>
  <c r="D18" i="30"/>
  <c r="F18" i="30" s="1"/>
  <c r="D33" i="30"/>
  <c r="F33" i="30" s="1"/>
  <c r="D34" i="30"/>
  <c r="F34" i="30" s="1"/>
  <c r="D13" i="30"/>
  <c r="F13" i="30" s="1"/>
  <c r="D11" i="30"/>
  <c r="D32" i="30"/>
  <c r="F32" i="30"/>
  <c r="D15" i="30"/>
  <c r="F15" i="30"/>
  <c r="D17" i="30"/>
  <c r="F17" i="30" s="1"/>
  <c r="D30" i="30"/>
  <c r="F30" i="30" s="1"/>
  <c r="D25" i="30"/>
  <c r="F25" i="30" s="1"/>
  <c r="D28" i="30"/>
  <c r="F28" i="30" s="1"/>
  <c r="C11" i="17"/>
  <c r="D16" i="30"/>
  <c r="F16" i="30" s="1"/>
  <c r="D14" i="30"/>
  <c r="D29" i="30"/>
  <c r="F29" i="30" s="1"/>
  <c r="D12" i="30"/>
  <c r="F12" i="30" s="1"/>
  <c r="D31" i="30"/>
  <c r="D27" i="30"/>
  <c r="F27" i="30" s="1"/>
  <c r="E27" i="30"/>
  <c r="D26" i="30"/>
  <c r="C5" i="17" s="1"/>
  <c r="D24" i="30"/>
  <c r="F24" i="30" s="1"/>
  <c r="E24" i="30"/>
  <c r="D10" i="30"/>
  <c r="F10" i="30" s="1"/>
  <c r="D117" i="26"/>
  <c r="D147" i="14"/>
  <c r="E147" i="14"/>
  <c r="D4" i="26"/>
  <c r="E4" i="26"/>
  <c r="D3" i="26"/>
  <c r="F3" i="26" s="1"/>
  <c r="E3" i="26"/>
  <c r="C1" i="2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D60" i="14"/>
  <c r="D61" i="14"/>
  <c r="D62" i="14"/>
  <c r="F62" i="14" s="1"/>
  <c r="D63" i="14"/>
  <c r="F63" i="14" s="1"/>
  <c r="D64" i="14"/>
  <c r="F64" i="14" s="1"/>
  <c r="C38" i="15"/>
  <c r="D65" i="14"/>
  <c r="F65" i="14" s="1"/>
  <c r="D66" i="14"/>
  <c r="F66" i="14" s="1"/>
  <c r="D67" i="14"/>
  <c r="F67" i="14" s="1"/>
  <c r="D68" i="14"/>
  <c r="F68" i="14" s="1"/>
  <c r="D69" i="14"/>
  <c r="D93" i="14"/>
  <c r="F93" i="14" s="1"/>
  <c r="D94" i="14"/>
  <c r="F94" i="14" s="1"/>
  <c r="D95" i="14"/>
  <c r="F95" i="14" s="1"/>
  <c r="D96" i="14"/>
  <c r="C141" i="15" s="1"/>
  <c r="D97" i="14"/>
  <c r="F97" i="14" s="1"/>
  <c r="D98" i="14"/>
  <c r="F98" i="14" s="1"/>
  <c r="D99" i="14"/>
  <c r="D100" i="14"/>
  <c r="D101" i="14"/>
  <c r="C118" i="15" s="1"/>
  <c r="D102" i="14"/>
  <c r="F102" i="14" s="1"/>
  <c r="D70" i="14"/>
  <c r="C98" i="15" s="1"/>
  <c r="D71" i="14"/>
  <c r="F71" i="14" s="1"/>
  <c r="D72" i="14"/>
  <c r="D73" i="14"/>
  <c r="D74" i="14"/>
  <c r="D75" i="14"/>
  <c r="D76" i="14"/>
  <c r="C57" i="15" s="1"/>
  <c r="D77" i="14"/>
  <c r="F77" i="14" s="1"/>
  <c r="D78" i="14"/>
  <c r="F78" i="14" s="1"/>
  <c r="D79" i="14"/>
  <c r="D80" i="14"/>
  <c r="F80" i="14" s="1"/>
  <c r="D51" i="14"/>
  <c r="F51" i="14" s="1"/>
  <c r="D52" i="14"/>
  <c r="D53" i="14"/>
  <c r="C73" i="15" s="1"/>
  <c r="D54" i="14"/>
  <c r="C158" i="15"/>
  <c r="D55" i="14"/>
  <c r="F55" i="14" s="1"/>
  <c r="D56" i="14"/>
  <c r="F56" i="14" s="1"/>
  <c r="D57" i="14"/>
  <c r="F57" i="14" s="1"/>
  <c r="D58" i="14"/>
  <c r="F58" i="14" s="1"/>
  <c r="D59" i="14"/>
  <c r="F59" i="14" s="1"/>
  <c r="D81" i="14"/>
  <c r="D82" i="14"/>
  <c r="D83" i="14"/>
  <c r="F83" i="14" s="1"/>
  <c r="D84" i="14"/>
  <c r="F84" i="14" s="1"/>
  <c r="D85" i="14"/>
  <c r="D86" i="14"/>
  <c r="F86" i="14" s="1"/>
  <c r="D87" i="14"/>
  <c r="F87" i="14" s="1"/>
  <c r="D88" i="14"/>
  <c r="D89" i="14"/>
  <c r="C138" i="15" s="1"/>
  <c r="D90" i="14"/>
  <c r="C86" i="15" s="1"/>
  <c r="D91" i="14"/>
  <c r="C55" i="15" s="1"/>
  <c r="D92" i="14"/>
  <c r="F92" i="14" s="1"/>
  <c r="D3" i="14"/>
  <c r="C105" i="15" s="1"/>
  <c r="D4" i="14"/>
  <c r="F4" i="14" s="1"/>
  <c r="D5" i="14"/>
  <c r="F5" i="14" s="1"/>
  <c r="D6" i="14"/>
  <c r="F6" i="14" s="1"/>
  <c r="D7" i="14"/>
  <c r="D8" i="14"/>
  <c r="F8" i="14" s="1"/>
  <c r="D9" i="14"/>
  <c r="F9" i="14" s="1"/>
  <c r="D10" i="14"/>
  <c r="C151" i="15" s="1"/>
  <c r="D11" i="14"/>
  <c r="F11" i="14" s="1"/>
  <c r="D12" i="14"/>
  <c r="F12" i="14" s="1"/>
  <c r="D13" i="14"/>
  <c r="F13" i="14"/>
  <c r="D138" i="14"/>
  <c r="C11" i="15" s="1"/>
  <c r="D139" i="14"/>
  <c r="C12" i="15" s="1"/>
  <c r="D140" i="14"/>
  <c r="F140" i="14" s="1"/>
  <c r="D141" i="14"/>
  <c r="F141" i="14" s="1"/>
  <c r="D142" i="14"/>
  <c r="C130" i="15" s="1"/>
  <c r="D143" i="14"/>
  <c r="F143" i="14" s="1"/>
  <c r="D144" i="14"/>
  <c r="D145" i="14"/>
  <c r="D146" i="14"/>
  <c r="D148" i="14"/>
  <c r="F148" i="14" s="1"/>
  <c r="D103" i="14"/>
  <c r="C163" i="15" s="1"/>
  <c r="D104" i="14"/>
  <c r="F104" i="14" s="1"/>
  <c r="D105" i="14"/>
  <c r="D106" i="14"/>
  <c r="D107" i="14"/>
  <c r="F107" i="14" s="1"/>
  <c r="D108" i="14"/>
  <c r="F108" i="14" s="1"/>
  <c r="D109" i="14"/>
  <c r="C122" i="15" s="1"/>
  <c r="D110" i="14"/>
  <c r="F110" i="14" s="1"/>
  <c r="D111" i="14"/>
  <c r="F111" i="14" s="1"/>
  <c r="D112" i="14"/>
  <c r="D113" i="14"/>
  <c r="F113" i="14" s="1"/>
  <c r="D114" i="14"/>
  <c r="F114" i="14" s="1"/>
  <c r="D115" i="14"/>
  <c r="C149" i="15" s="1"/>
  <c r="D117" i="14"/>
  <c r="C49" i="15" s="1"/>
  <c r="D118" i="14"/>
  <c r="C10" i="15" s="1"/>
  <c r="D119" i="14"/>
  <c r="F119" i="14" s="1"/>
  <c r="D120" i="14"/>
  <c r="C94" i="15" s="1"/>
  <c r="D121" i="14"/>
  <c r="D122" i="14"/>
  <c r="F122" i="14" s="1"/>
  <c r="D123" i="14"/>
  <c r="D124" i="14"/>
  <c r="F124" i="14" s="1"/>
  <c r="D125" i="14"/>
  <c r="F125" i="14" s="1"/>
  <c r="D126" i="14"/>
  <c r="F126" i="14" s="1"/>
  <c r="D127" i="14"/>
  <c r="F127" i="14" s="1"/>
  <c r="C161" i="15"/>
  <c r="D128" i="14"/>
  <c r="F128" i="14" s="1"/>
  <c r="D129" i="14"/>
  <c r="C7" i="15" s="1"/>
  <c r="D130" i="14"/>
  <c r="C14" i="15" s="1"/>
  <c r="D131" i="14"/>
  <c r="F131" i="14" s="1"/>
  <c r="D132" i="14"/>
  <c r="F132" i="14" s="1"/>
  <c r="D133" i="14"/>
  <c r="F133" i="14" s="1"/>
  <c r="D134" i="14"/>
  <c r="C79" i="15" s="1"/>
  <c r="D135" i="14"/>
  <c r="F135" i="14" s="1"/>
  <c r="D136" i="14"/>
  <c r="C107" i="15" s="1"/>
  <c r="D137" i="14"/>
  <c r="F137" i="14" s="1"/>
  <c r="D39" i="14"/>
  <c r="F39" i="14" s="1"/>
  <c r="C17" i="15"/>
  <c r="D40" i="14"/>
  <c r="F40" i="14" s="1"/>
  <c r="D41" i="14"/>
  <c r="C165" i="15" s="1"/>
  <c r="D42" i="14"/>
  <c r="F42" i="14" s="1"/>
  <c r="C66" i="15"/>
  <c r="D43" i="14"/>
  <c r="F43" i="14" s="1"/>
  <c r="D44" i="14"/>
  <c r="C120" i="15" s="1"/>
  <c r="D45" i="14"/>
  <c r="F45" i="14" s="1"/>
  <c r="D46" i="14"/>
  <c r="D47" i="14"/>
  <c r="C156" i="15" s="1"/>
  <c r="D48" i="14"/>
  <c r="C100" i="15" s="1"/>
  <c r="D49" i="14"/>
  <c r="F49" i="14" s="1"/>
  <c r="D50" i="14"/>
  <c r="F50" i="14" s="1"/>
  <c r="D22" i="14"/>
  <c r="C126" i="15" s="1"/>
  <c r="D23" i="14"/>
  <c r="F23" i="14" s="1"/>
  <c r="D24" i="14"/>
  <c r="F24" i="14" s="1"/>
  <c r="D25" i="14"/>
  <c r="F25" i="14" s="1"/>
  <c r="C22" i="15"/>
  <c r="D26" i="14"/>
  <c r="F26" i="14" s="1"/>
  <c r="D27" i="14"/>
  <c r="F27" i="14" s="1"/>
  <c r="D28" i="14"/>
  <c r="F28" i="14" s="1"/>
  <c r="D29" i="14"/>
  <c r="C133" i="15" s="1"/>
  <c r="D30" i="14"/>
  <c r="C56" i="15" s="1"/>
  <c r="D31" i="14"/>
  <c r="F31" i="14" s="1"/>
  <c r="D32" i="14"/>
  <c r="F32" i="14" s="1"/>
  <c r="G33" i="14" s="1"/>
  <c r="D33" i="14"/>
  <c r="D34" i="14"/>
  <c r="F34" i="14" s="1"/>
  <c r="D35" i="14"/>
  <c r="F35" i="14" s="1"/>
  <c r="D36" i="14"/>
  <c r="F36" i="14" s="1"/>
  <c r="D37" i="14"/>
  <c r="F37" i="14" s="1"/>
  <c r="D38" i="14"/>
  <c r="F38" i="14" s="1"/>
  <c r="C60" i="15"/>
  <c r="D149" i="14"/>
  <c r="C6" i="15" s="1"/>
  <c r="D150" i="14"/>
  <c r="C28" i="15" s="1"/>
  <c r="D151" i="14"/>
  <c r="C82" i="15" s="1"/>
  <c r="D152" i="14"/>
  <c r="F152" i="14" s="1"/>
  <c r="D153" i="14"/>
  <c r="C88" i="15" s="1"/>
  <c r="D154" i="14"/>
  <c r="C36" i="15" s="1"/>
  <c r="D155" i="14"/>
  <c r="C89" i="15" s="1"/>
  <c r="D156" i="14"/>
  <c r="F156" i="14" s="1"/>
  <c r="D157" i="14"/>
  <c r="F157" i="14" s="1"/>
  <c r="D159" i="14"/>
  <c r="F159" i="14" s="1"/>
  <c r="C61" i="15"/>
  <c r="D14" i="14"/>
  <c r="D15" i="14"/>
  <c r="F15" i="14" s="1"/>
  <c r="D16" i="14"/>
  <c r="F16" i="14" s="1"/>
  <c r="D17" i="14"/>
  <c r="F17" i="14" s="1"/>
  <c r="D18" i="14"/>
  <c r="C127" i="15" s="1"/>
  <c r="D19" i="14"/>
  <c r="F19" i="14" s="1"/>
  <c r="C91" i="15"/>
  <c r="D20" i="14"/>
  <c r="C90" i="15" s="1"/>
  <c r="C121" i="15"/>
  <c r="D21" i="14"/>
  <c r="C106" i="15" s="1"/>
  <c r="E127" i="14"/>
  <c r="E50" i="14"/>
  <c r="E49" i="14"/>
  <c r="E145" i="14"/>
  <c r="F145" i="14"/>
  <c r="E148" i="14"/>
  <c r="E146" i="14"/>
  <c r="E159" i="14"/>
  <c r="E157" i="14"/>
  <c r="E156" i="14"/>
  <c r="E155" i="14"/>
  <c r="E154" i="14"/>
  <c r="E153" i="14"/>
  <c r="E152" i="14"/>
  <c r="E151" i="14"/>
  <c r="E150" i="14"/>
  <c r="E149" i="14"/>
  <c r="E144" i="14"/>
  <c r="E143" i="14"/>
  <c r="E142" i="14"/>
  <c r="E141" i="14"/>
  <c r="E140" i="14"/>
  <c r="E139" i="14"/>
  <c r="E138" i="14"/>
  <c r="F138" i="14"/>
  <c r="E137" i="14"/>
  <c r="E136" i="14"/>
  <c r="E135" i="14"/>
  <c r="E134" i="14"/>
  <c r="E133" i="14"/>
  <c r="E132" i="14"/>
  <c r="E131" i="14"/>
  <c r="E130" i="14"/>
  <c r="E129" i="14"/>
  <c r="E128" i="14"/>
  <c r="E126" i="14"/>
  <c r="E125" i="14"/>
  <c r="E124" i="14"/>
  <c r="E123" i="14"/>
  <c r="E122" i="14"/>
  <c r="E121" i="14"/>
  <c r="E120" i="14"/>
  <c r="E119" i="14"/>
  <c r="E118" i="14"/>
  <c r="E117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F100" i="14"/>
  <c r="E99" i="14"/>
  <c r="E98" i="14"/>
  <c r="E97" i="14"/>
  <c r="E96" i="14"/>
  <c r="E95" i="14"/>
  <c r="E94" i="14"/>
  <c r="E93" i="14"/>
  <c r="E92" i="14"/>
  <c r="E91" i="14"/>
  <c r="E90" i="14"/>
  <c r="F90" i="14"/>
  <c r="E89" i="14"/>
  <c r="E88" i="14"/>
  <c r="F88" i="14"/>
  <c r="E87" i="14"/>
  <c r="E86" i="14"/>
  <c r="E85" i="14"/>
  <c r="E84" i="14"/>
  <c r="E83" i="14"/>
  <c r="E82" i="14"/>
  <c r="F82" i="14"/>
  <c r="E81" i="14"/>
  <c r="E80" i="14"/>
  <c r="E79" i="14"/>
  <c r="E78" i="14"/>
  <c r="E77" i="14"/>
  <c r="E76" i="14"/>
  <c r="E75" i="14"/>
  <c r="F75" i="14"/>
  <c r="E74" i="14"/>
  <c r="E73" i="14"/>
  <c r="E72" i="14"/>
  <c r="E71" i="14"/>
  <c r="E70" i="14"/>
  <c r="E69" i="14"/>
  <c r="F69" i="14"/>
  <c r="E68" i="14"/>
  <c r="E67" i="14"/>
  <c r="E66" i="14"/>
  <c r="E65" i="14"/>
  <c r="E64" i="14"/>
  <c r="E63" i="14"/>
  <c r="E62" i="14"/>
  <c r="E61" i="14"/>
  <c r="F61" i="14"/>
  <c r="E60" i="14"/>
  <c r="E59" i="14"/>
  <c r="E58" i="14"/>
  <c r="E57" i="14"/>
  <c r="E56" i="14"/>
  <c r="E55" i="14"/>
  <c r="E54" i="14"/>
  <c r="E53" i="14"/>
  <c r="F53" i="14"/>
  <c r="E52" i="14"/>
  <c r="E51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C6" i="31"/>
  <c r="E6" i="31" s="1"/>
  <c r="C5" i="31"/>
  <c r="E5" i="31" s="1"/>
  <c r="C7" i="31"/>
  <c r="E7" i="31" s="1"/>
  <c r="C8" i="31"/>
  <c r="C4" i="31"/>
  <c r="E4" i="31" s="1"/>
  <c r="C3" i="31"/>
  <c r="E3" i="31" s="1"/>
  <c r="Q1" i="17"/>
  <c r="E56" i="26"/>
  <c r="D56" i="26"/>
  <c r="H78" i="17" s="1"/>
  <c r="E37" i="30"/>
  <c r="E36" i="30"/>
  <c r="D5" i="30"/>
  <c r="D4" i="30"/>
  <c r="F4" i="30" s="1"/>
  <c r="D3" i="30"/>
  <c r="F3" i="30" s="1"/>
  <c r="E40" i="30"/>
  <c r="E38" i="30"/>
  <c r="E35" i="30"/>
  <c r="E34" i="30"/>
  <c r="E33" i="30"/>
  <c r="E32" i="30"/>
  <c r="E31" i="30"/>
  <c r="E30" i="30"/>
  <c r="E29" i="30"/>
  <c r="E28" i="30"/>
  <c r="E26" i="30"/>
  <c r="E25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B1" i="15"/>
  <c r="D35" i="9" s="1"/>
  <c r="D56" i="9" s="1"/>
  <c r="D87" i="26"/>
  <c r="F87" i="26" s="1"/>
  <c r="C41" i="15"/>
  <c r="D146" i="26"/>
  <c r="E146" i="26"/>
  <c r="D145" i="26"/>
  <c r="H97" i="17" s="1"/>
  <c r="D144" i="26"/>
  <c r="F144" i="26" s="1"/>
  <c r="D143" i="26"/>
  <c r="H118" i="17" s="1"/>
  <c r="E143" i="26"/>
  <c r="D142" i="26"/>
  <c r="D141" i="26"/>
  <c r="D140" i="26"/>
  <c r="D139" i="26"/>
  <c r="H152" i="17" s="1"/>
  <c r="D138" i="26"/>
  <c r="F138" i="26" s="1"/>
  <c r="E138" i="26"/>
  <c r="D137" i="26"/>
  <c r="F137" i="26" s="1"/>
  <c r="D136" i="26"/>
  <c r="F136" i="26" s="1"/>
  <c r="E136" i="26"/>
  <c r="D135" i="26"/>
  <c r="F135" i="26" s="1"/>
  <c r="E135" i="26"/>
  <c r="D134" i="26"/>
  <c r="F134" i="26" s="1"/>
  <c r="D133" i="26"/>
  <c r="F133" i="26" s="1"/>
  <c r="D132" i="26"/>
  <c r="H36" i="17" s="1"/>
  <c r="D131" i="26"/>
  <c r="H108" i="17" s="1"/>
  <c r="D130" i="26"/>
  <c r="H6" i="17"/>
  <c r="D129" i="26"/>
  <c r="D128" i="26"/>
  <c r="D127" i="26"/>
  <c r="H23" i="17" s="1"/>
  <c r="E127" i="26"/>
  <c r="D126" i="26"/>
  <c r="H96" i="17" s="1"/>
  <c r="D125" i="26"/>
  <c r="H114" i="17" s="1"/>
  <c r="D124" i="26"/>
  <c r="D123" i="26"/>
  <c r="H121" i="17" s="1"/>
  <c r="D122" i="26"/>
  <c r="H15" i="17" s="1"/>
  <c r="E122" i="26"/>
  <c r="D121" i="26"/>
  <c r="E121" i="26"/>
  <c r="D120" i="26"/>
  <c r="E120" i="26"/>
  <c r="D77" i="26"/>
  <c r="F77" i="26" s="1"/>
  <c r="E77" i="26"/>
  <c r="D21" i="26"/>
  <c r="D119" i="26"/>
  <c r="D116" i="26"/>
  <c r="D115" i="26"/>
  <c r="E114" i="26"/>
  <c r="D113" i="26"/>
  <c r="H116" i="17" s="1"/>
  <c r="H119" i="17"/>
  <c r="D110" i="26"/>
  <c r="E112" i="26"/>
  <c r="D111" i="26"/>
  <c r="F111" i="26" s="1"/>
  <c r="D109" i="26"/>
  <c r="F109" i="26" s="1"/>
  <c r="D108" i="26"/>
  <c r="F108" i="26" s="1"/>
  <c r="D107" i="26"/>
  <c r="F107" i="26" s="1"/>
  <c r="D106" i="26"/>
  <c r="H4" i="17" s="1"/>
  <c r="D105" i="26"/>
  <c r="E105" i="26"/>
  <c r="D102" i="26"/>
  <c r="F102" i="26" s="1"/>
  <c r="E102" i="26"/>
  <c r="D101" i="26"/>
  <c r="H151" i="17" s="1"/>
  <c r="D100" i="26"/>
  <c r="H130" i="17" s="1"/>
  <c r="D99" i="26"/>
  <c r="F99" i="26" s="1"/>
  <c r="D98" i="26"/>
  <c r="F98" i="26" s="1"/>
  <c r="E98" i="26"/>
  <c r="D97" i="26"/>
  <c r="H51" i="17" s="1"/>
  <c r="E97" i="26"/>
  <c r="D96" i="26"/>
  <c r="F96" i="26" s="1"/>
  <c r="D95" i="26"/>
  <c r="H25" i="17" s="1"/>
  <c r="E95" i="26"/>
  <c r="D94" i="26"/>
  <c r="F94" i="26" s="1"/>
  <c r="D93" i="26"/>
  <c r="D92" i="26"/>
  <c r="D91" i="26"/>
  <c r="F91" i="26" s="1"/>
  <c r="D90" i="26"/>
  <c r="F90" i="26" s="1"/>
  <c r="H3" i="17"/>
  <c r="E90" i="26"/>
  <c r="D89" i="26"/>
  <c r="H82" i="17" s="1"/>
  <c r="H81" i="17"/>
  <c r="E89" i="26"/>
  <c r="D88" i="26"/>
  <c r="H32" i="17" s="1"/>
  <c r="D86" i="26"/>
  <c r="D85" i="26"/>
  <c r="F85" i="26" s="1"/>
  <c r="D84" i="26"/>
  <c r="F84" i="26" s="1"/>
  <c r="D83" i="26"/>
  <c r="H103" i="17" s="1"/>
  <c r="D82" i="26"/>
  <c r="D81" i="26"/>
  <c r="H46" i="17" s="1"/>
  <c r="E81" i="26"/>
  <c r="D80" i="26"/>
  <c r="F80" i="26" s="1"/>
  <c r="D50" i="26"/>
  <c r="F50" i="26" s="1"/>
  <c r="D79" i="26"/>
  <c r="F79" i="26" s="1"/>
  <c r="H41" i="17"/>
  <c r="D78" i="26"/>
  <c r="H138" i="17" s="1"/>
  <c r="E78" i="26"/>
  <c r="D76" i="26"/>
  <c r="H126" i="17" s="1"/>
  <c r="H117" i="17"/>
  <c r="D75" i="26"/>
  <c r="H20" i="17" s="1"/>
  <c r="D74" i="26"/>
  <c r="H104" i="17" s="1"/>
  <c r="D73" i="26"/>
  <c r="F73" i="26" s="1"/>
  <c r="D72" i="26"/>
  <c r="F72" i="26" s="1"/>
  <c r="D71" i="26"/>
  <c r="F71" i="26" s="1"/>
  <c r="D16" i="26"/>
  <c r="F16" i="26" s="1"/>
  <c r="E70" i="26"/>
  <c r="D69" i="26"/>
  <c r="H93" i="17" s="1"/>
  <c r="E69" i="26"/>
  <c r="D67" i="26"/>
  <c r="F67" i="26" s="1"/>
  <c r="D66" i="26"/>
  <c r="F66" i="26" s="1"/>
  <c r="D65" i="26"/>
  <c r="H17" i="17" s="1"/>
  <c r="D64" i="26"/>
  <c r="F64" i="26" s="1"/>
  <c r="E64" i="26"/>
  <c r="D63" i="26"/>
  <c r="E63" i="26"/>
  <c r="D62" i="26"/>
  <c r="H42" i="17" s="1"/>
  <c r="D61" i="26"/>
  <c r="F61" i="26" s="1"/>
  <c r="H90" i="17"/>
  <c r="D60" i="26"/>
  <c r="H98" i="17" s="1"/>
  <c r="D59" i="26"/>
  <c r="F59" i="26" s="1"/>
  <c r="D58" i="26"/>
  <c r="F58" i="26" s="1"/>
  <c r="H111" i="17"/>
  <c r="D57" i="26"/>
  <c r="H88" i="17" s="1"/>
  <c r="D55" i="26"/>
  <c r="H52" i="17" s="1"/>
  <c r="E55" i="26"/>
  <c r="D54" i="26"/>
  <c r="H18" i="17" s="1"/>
  <c r="E54" i="26"/>
  <c r="D53" i="26"/>
  <c r="H57" i="17" s="1"/>
  <c r="D52" i="26"/>
  <c r="F52" i="26" s="1"/>
  <c r="D51" i="26"/>
  <c r="F51" i="26" s="1"/>
  <c r="D49" i="26"/>
  <c r="H74" i="17" s="1"/>
  <c r="D48" i="26"/>
  <c r="D47" i="26"/>
  <c r="D46" i="26"/>
  <c r="H53" i="17" s="1"/>
  <c r="H55" i="17"/>
  <c r="D45" i="26"/>
  <c r="H28" i="17" s="1"/>
  <c r="E45" i="26"/>
  <c r="D44" i="26"/>
  <c r="D43" i="26"/>
  <c r="H94" i="17" s="1"/>
  <c r="D41" i="26"/>
  <c r="F41" i="26" s="1"/>
  <c r="D40" i="26"/>
  <c r="F40" i="26" s="1"/>
  <c r="D39" i="26"/>
  <c r="F39" i="26" s="1"/>
  <c r="E39" i="26"/>
  <c r="D38" i="26"/>
  <c r="H43" i="17" s="1"/>
  <c r="E38" i="26"/>
  <c r="D37" i="26"/>
  <c r="H109" i="17" s="1"/>
  <c r="E37" i="26"/>
  <c r="D36" i="26"/>
  <c r="H34" i="17" s="1"/>
  <c r="E36" i="26"/>
  <c r="D35" i="26"/>
  <c r="F35" i="26" s="1"/>
  <c r="H100" i="17"/>
  <c r="D34" i="26"/>
  <c r="F34" i="26" s="1"/>
  <c r="D33" i="26"/>
  <c r="H87" i="17" s="1"/>
  <c r="D32" i="26"/>
  <c r="F32" i="26" s="1"/>
  <c r="D31" i="26"/>
  <c r="F31" i="26" s="1"/>
  <c r="D30" i="26"/>
  <c r="F30" i="26" s="1"/>
  <c r="D29" i="26"/>
  <c r="D28" i="26"/>
  <c r="H134" i="17" s="1"/>
  <c r="E28" i="26"/>
  <c r="D27" i="26"/>
  <c r="F27" i="26" s="1"/>
  <c r="D26" i="26"/>
  <c r="F26" i="26" s="1"/>
  <c r="H65" i="17"/>
  <c r="D25" i="26"/>
  <c r="F25" i="26" s="1"/>
  <c r="H154" i="17"/>
  <c r="H155" i="17"/>
  <c r="D24" i="26"/>
  <c r="F24" i="26" s="1"/>
  <c r="D23" i="26"/>
  <c r="F23" i="26" s="1"/>
  <c r="D22" i="26"/>
  <c r="F22" i="26" s="1"/>
  <c r="D20" i="26"/>
  <c r="F20" i="26" s="1"/>
  <c r="E20" i="26"/>
  <c r="D19" i="26"/>
  <c r="D18" i="26"/>
  <c r="H141" i="17" s="1"/>
  <c r="D17" i="26"/>
  <c r="H79" i="17" s="1"/>
  <c r="D15" i="26"/>
  <c r="F15" i="26" s="1"/>
  <c r="D14" i="26"/>
  <c r="F14" i="26" s="1"/>
  <c r="E14" i="26"/>
  <c r="D13" i="26"/>
  <c r="E13" i="26"/>
  <c r="D12" i="26"/>
  <c r="H59" i="17" s="1"/>
  <c r="E12" i="26"/>
  <c r="D11" i="26"/>
  <c r="F11" i="26" s="1"/>
  <c r="D10" i="26"/>
  <c r="F10" i="26" s="1"/>
  <c r="E9" i="26"/>
  <c r="F9" i="26"/>
  <c r="D8" i="26"/>
  <c r="F8" i="26" s="1"/>
  <c r="E8" i="26"/>
  <c r="D7" i="26"/>
  <c r="H49" i="17" s="1"/>
  <c r="D6" i="26"/>
  <c r="F6" i="26" s="1"/>
  <c r="E6" i="26"/>
  <c r="D5" i="26"/>
  <c r="H22" i="17"/>
  <c r="H7" i="17"/>
  <c r="H89" i="17"/>
  <c r="H10" i="17"/>
  <c r="H5" i="17"/>
  <c r="E34" i="9"/>
  <c r="E55" i="9" s="1"/>
  <c r="D34" i="9"/>
  <c r="D55" i="9" s="1"/>
  <c r="N1" i="17"/>
  <c r="D37" i="9"/>
  <c r="D58" i="9" s="1"/>
  <c r="D36" i="9"/>
  <c r="E59" i="26"/>
  <c r="E58" i="26"/>
  <c r="H2" i="23"/>
  <c r="D33" i="9"/>
  <c r="D54" i="9" s="1"/>
  <c r="D32" i="9"/>
  <c r="D53" i="9" s="1"/>
  <c r="E32" i="9"/>
  <c r="E53" i="9" s="1"/>
  <c r="D31" i="9"/>
  <c r="D52" i="9" s="1"/>
  <c r="E31" i="9"/>
  <c r="E52" i="9" s="1"/>
  <c r="D30" i="9"/>
  <c r="D51" i="9" s="1"/>
  <c r="D29" i="9"/>
  <c r="D50" i="9" s="1"/>
  <c r="E29" i="9"/>
  <c r="E50" i="9" s="1"/>
  <c r="D28" i="9"/>
  <c r="E28" i="9"/>
  <c r="E49" i="9" s="1"/>
  <c r="D27" i="9"/>
  <c r="D48" i="9" s="1"/>
  <c r="E27" i="9"/>
  <c r="E48" i="9" s="1"/>
  <c r="E26" i="9"/>
  <c r="E47" i="9" s="1"/>
  <c r="D26" i="9"/>
  <c r="D25" i="9"/>
  <c r="D46" i="9" s="1"/>
  <c r="D24" i="9"/>
  <c r="D45" i="9" s="1"/>
  <c r="E24" i="9"/>
  <c r="E45" i="9" s="1"/>
  <c r="D23" i="9"/>
  <c r="D44" i="9" s="1"/>
  <c r="E23" i="9"/>
  <c r="E44" i="9" s="1"/>
  <c r="D22" i="9"/>
  <c r="E145" i="26"/>
  <c r="E144" i="26"/>
  <c r="E142" i="26"/>
  <c r="E141" i="26"/>
  <c r="F141" i="26"/>
  <c r="E140" i="26"/>
  <c r="E139" i="26"/>
  <c r="E137" i="26"/>
  <c r="E134" i="26"/>
  <c r="E133" i="26"/>
  <c r="E132" i="26"/>
  <c r="E131" i="26"/>
  <c r="E130" i="26"/>
  <c r="E129" i="26"/>
  <c r="E128" i="26"/>
  <c r="E126" i="26"/>
  <c r="E125" i="26"/>
  <c r="E124" i="26"/>
  <c r="E123" i="26"/>
  <c r="E119" i="26"/>
  <c r="E118" i="26"/>
  <c r="E117" i="26"/>
  <c r="E116" i="26"/>
  <c r="E115" i="26"/>
  <c r="E113" i="26"/>
  <c r="E111" i="26"/>
  <c r="E110" i="26"/>
  <c r="E109" i="26"/>
  <c r="E108" i="26"/>
  <c r="E107" i="26"/>
  <c r="E106" i="26"/>
  <c r="E101" i="26"/>
  <c r="E100" i="26"/>
  <c r="E99" i="26"/>
  <c r="E96" i="26"/>
  <c r="E94" i="26"/>
  <c r="E93" i="26"/>
  <c r="E92" i="26"/>
  <c r="E91" i="26"/>
  <c r="E88" i="26"/>
  <c r="E87" i="26"/>
  <c r="E86" i="26"/>
  <c r="E85" i="26"/>
  <c r="E84" i="26"/>
  <c r="E83" i="26"/>
  <c r="E82" i="26"/>
  <c r="E80" i="26"/>
  <c r="E79" i="26"/>
  <c r="E76" i="26"/>
  <c r="E75" i="26"/>
  <c r="E74" i="26"/>
  <c r="E73" i="26"/>
  <c r="E72" i="26"/>
  <c r="E71" i="26"/>
  <c r="E67" i="26"/>
  <c r="E66" i="26"/>
  <c r="E65" i="26"/>
  <c r="E62" i="26"/>
  <c r="E61" i="26"/>
  <c r="E60" i="26"/>
  <c r="E57" i="26"/>
  <c r="E53" i="26"/>
  <c r="E52" i="26"/>
  <c r="E51" i="26"/>
  <c r="E50" i="26"/>
  <c r="E49" i="26"/>
  <c r="E48" i="26"/>
  <c r="E47" i="26"/>
  <c r="E46" i="26"/>
  <c r="E44" i="26"/>
  <c r="E43" i="26"/>
  <c r="E42" i="26"/>
  <c r="E41" i="26"/>
  <c r="E40" i="26"/>
  <c r="E35" i="26"/>
  <c r="E34" i="26"/>
  <c r="E33" i="26"/>
  <c r="E32" i="26"/>
  <c r="E31" i="26"/>
  <c r="E30" i="26"/>
  <c r="E29" i="26"/>
  <c r="E27" i="26"/>
  <c r="E26" i="26"/>
  <c r="E25" i="26"/>
  <c r="E24" i="26"/>
  <c r="E23" i="26"/>
  <c r="E22" i="26"/>
  <c r="E21" i="26"/>
  <c r="E19" i="26"/>
  <c r="E18" i="26"/>
  <c r="E17" i="26"/>
  <c r="E16" i="26"/>
  <c r="E15" i="26"/>
  <c r="E11" i="26"/>
  <c r="E10" i="26"/>
  <c r="E7" i="26"/>
  <c r="E5" i="26"/>
  <c r="G146" i="14"/>
  <c r="E33" i="9"/>
  <c r="E54" i="9" s="1"/>
  <c r="E30" i="9"/>
  <c r="E51" i="9" s="1"/>
  <c r="E25" i="9"/>
  <c r="E46" i="9" s="1"/>
  <c r="E22" i="9"/>
  <c r="E43" i="9" s="1"/>
  <c r="H50" i="17"/>
  <c r="H9" i="17"/>
  <c r="H56" i="17"/>
  <c r="N2" i="23"/>
  <c r="E8" i="31"/>
  <c r="C160" i="15"/>
  <c r="C113" i="15"/>
  <c r="C52" i="15"/>
  <c r="C84" i="15"/>
  <c r="C162" i="15"/>
  <c r="C19" i="17"/>
  <c r="F7" i="14"/>
  <c r="F81" i="14"/>
  <c r="F89" i="14"/>
  <c r="F92" i="26"/>
  <c r="H131" i="17"/>
  <c r="F88" i="26"/>
  <c r="H72" i="17"/>
  <c r="F116" i="14"/>
  <c r="C16" i="15"/>
  <c r="F147" i="14"/>
  <c r="D15" i="13"/>
  <c r="D8" i="13"/>
  <c r="D10" i="13"/>
  <c r="D6" i="13"/>
  <c r="D13" i="13"/>
  <c r="D16" i="13"/>
  <c r="D7" i="13"/>
  <c r="D11" i="13"/>
  <c r="D14" i="13"/>
  <c r="D4" i="13"/>
  <c r="D3" i="13"/>
  <c r="D12" i="13"/>
  <c r="D9" i="13"/>
  <c r="D5" i="13"/>
  <c r="F5" i="30"/>
  <c r="F37" i="30"/>
  <c r="C20" i="17"/>
  <c r="C13" i="17"/>
  <c r="F116" i="26"/>
  <c r="F78" i="26"/>
  <c r="F97" i="26"/>
  <c r="H95" i="17"/>
  <c r="H133" i="17"/>
  <c r="H124" i="17"/>
  <c r="F129" i="26"/>
  <c r="H110" i="17"/>
  <c r="H107" i="17"/>
  <c r="E35" i="9"/>
  <c r="E56" i="9" s="1"/>
  <c r="H150" i="17"/>
  <c r="F33" i="26"/>
  <c r="G18" i="30"/>
  <c r="F22" i="30"/>
  <c r="C115" i="15"/>
  <c r="C132" i="15"/>
  <c r="C159" i="15"/>
  <c r="C137" i="15"/>
  <c r="C15" i="17"/>
  <c r="C21" i="17"/>
  <c r="G22" i="30"/>
  <c r="C128" i="15"/>
  <c r="C143" i="15"/>
  <c r="C81" i="15"/>
  <c r="C30" i="15"/>
  <c r="C71" i="15"/>
  <c r="C154" i="15"/>
  <c r="C97" i="15"/>
  <c r="C109" i="15"/>
  <c r="C140" i="15"/>
  <c r="H14" i="17"/>
  <c r="H16" i="17"/>
  <c r="H37" i="17"/>
  <c r="H84" i="17"/>
  <c r="H92" i="17"/>
  <c r="F122" i="26"/>
  <c r="C24" i="17"/>
  <c r="C14" i="17"/>
  <c r="C7" i="17"/>
  <c r="C32" i="17"/>
  <c r="C9" i="17"/>
  <c r="C30" i="17"/>
  <c r="C25" i="17"/>
  <c r="C31" i="17"/>
  <c r="C18" i="17"/>
  <c r="C27" i="17"/>
  <c r="F40" i="30"/>
  <c r="F139" i="14"/>
  <c r="C47" i="15"/>
  <c r="F123" i="14"/>
  <c r="F54" i="14"/>
  <c r="C136" i="15"/>
  <c r="C110" i="15"/>
  <c r="C80" i="15"/>
  <c r="F101" i="14"/>
  <c r="H85" i="17"/>
  <c r="H54" i="17"/>
  <c r="H146" i="17"/>
  <c r="H11" i="17"/>
  <c r="H60" i="17"/>
  <c r="H40" i="17"/>
  <c r="H76" i="17"/>
  <c r="F86" i="26"/>
  <c r="F93" i="26"/>
  <c r="F146" i="26"/>
  <c r="F124" i="26"/>
  <c r="C29" i="17"/>
  <c r="C23" i="17"/>
  <c r="F35" i="30"/>
  <c r="G34" i="30" s="1"/>
  <c r="F56" i="26"/>
  <c r="F5" i="26"/>
  <c r="F37" i="26"/>
  <c r="F82" i="26"/>
  <c r="F121" i="26"/>
  <c r="F63" i="26"/>
  <c r="F112" i="26"/>
  <c r="F21" i="26"/>
  <c r="G21" i="26" s="1"/>
  <c r="F142" i="26"/>
  <c r="F45" i="26"/>
  <c r="F117" i="26"/>
  <c r="G117" i="26" s="1"/>
  <c r="F47" i="26"/>
  <c r="F70" i="26"/>
  <c r="F115" i="26"/>
  <c r="G115" i="26" s="1"/>
  <c r="C33" i="15"/>
  <c r="C59" i="15"/>
  <c r="C23" i="15"/>
  <c r="C87" i="15"/>
  <c r="C65" i="15"/>
  <c r="C76" i="15"/>
  <c r="F79" i="14"/>
  <c r="C32" i="15"/>
  <c r="F129" i="14"/>
  <c r="F30" i="14"/>
  <c r="C26" i="15"/>
  <c r="C103" i="15"/>
  <c r="C77" i="15"/>
  <c r="C45" i="15"/>
  <c r="C35" i="15"/>
  <c r="C42" i="15"/>
  <c r="C148" i="15"/>
  <c r="C8" i="15"/>
  <c r="C96" i="15"/>
  <c r="C48" i="15"/>
  <c r="C131" i="15"/>
  <c r="C15" i="15"/>
  <c r="C124" i="15"/>
  <c r="C139" i="15"/>
  <c r="C62" i="15"/>
  <c r="C19" i="15"/>
  <c r="C83" i="15"/>
  <c r="C111" i="15"/>
  <c r="H139" i="17"/>
  <c r="H63" i="17"/>
  <c r="F89" i="26"/>
  <c r="G89" i="26" s="1"/>
  <c r="F120" i="26"/>
  <c r="F76" i="26"/>
  <c r="H127" i="17"/>
  <c r="H128" i="17"/>
  <c r="H38" i="17"/>
  <c r="H58" i="17"/>
  <c r="H125" i="17"/>
  <c r="H80" i="17"/>
  <c r="H112" i="17"/>
  <c r="H62" i="17"/>
  <c r="H48" i="17"/>
  <c r="F54" i="26"/>
  <c r="C6" i="17"/>
  <c r="C8" i="17"/>
  <c r="G23" i="30"/>
  <c r="G19" i="30"/>
  <c r="C16" i="17"/>
  <c r="C4" i="17"/>
  <c r="F145" i="26"/>
  <c r="G145" i="26"/>
  <c r="F139" i="26"/>
  <c r="G140" i="26" s="1"/>
  <c r="F130" i="26"/>
  <c r="F127" i="26"/>
  <c r="F140" i="26"/>
  <c r="F119" i="26"/>
  <c r="F114" i="26"/>
  <c r="F110" i="26"/>
  <c r="F22" i="14"/>
  <c r="F44" i="14"/>
  <c r="F29" i="14"/>
  <c r="C25" i="15"/>
  <c r="C54" i="15"/>
  <c r="F121" i="14"/>
  <c r="F47" i="14"/>
  <c r="C40" i="15"/>
  <c r="F105" i="14"/>
  <c r="F144" i="14"/>
  <c r="F112" i="14"/>
  <c r="F46" i="14"/>
  <c r="G46" i="14" s="1"/>
  <c r="F52" i="14"/>
  <c r="F85" i="14"/>
  <c r="C93" i="15"/>
  <c r="C20" i="15"/>
  <c r="C119" i="15"/>
  <c r="F142" i="14"/>
  <c r="C72" i="15"/>
  <c r="F3" i="14"/>
  <c r="C101" i="15"/>
  <c r="F136" i="14"/>
  <c r="F99" i="14"/>
  <c r="C102" i="15"/>
  <c r="F73" i="14"/>
  <c r="G72" i="14" s="1"/>
  <c r="C16" i="13"/>
  <c r="E16" i="13" s="1"/>
  <c r="F115" i="14"/>
  <c r="F96" i="14"/>
  <c r="C129" i="15"/>
  <c r="C34" i="15"/>
  <c r="C74" i="15"/>
  <c r="C13" i="15"/>
  <c r="F154" i="14"/>
  <c r="F20" i="14"/>
  <c r="C21" i="15"/>
  <c r="F60" i="14"/>
  <c r="G60" i="14" s="1"/>
  <c r="F76" i="14"/>
  <c r="F106" i="14"/>
  <c r="H142" i="17"/>
  <c r="H122" i="17"/>
  <c r="F4" i="26"/>
  <c r="H31" i="17"/>
  <c r="F105" i="26"/>
  <c r="F128" i="26"/>
  <c r="H102" i="17"/>
  <c r="H136" i="17"/>
  <c r="H26" i="17"/>
  <c r="H68" i="17"/>
  <c r="H83" i="17"/>
  <c r="H86" i="17"/>
  <c r="H101" i="17"/>
  <c r="H61" i="17"/>
  <c r="H132" i="17"/>
  <c r="H135" i="17"/>
  <c r="F43" i="26"/>
  <c r="H137" i="17"/>
  <c r="H21" i="17"/>
  <c r="F123" i="26"/>
  <c r="H147" i="17"/>
  <c r="F28" i="26"/>
  <c r="G37" i="30"/>
  <c r="F26" i="30"/>
  <c r="G27" i="30"/>
  <c r="C12" i="17"/>
  <c r="C3" i="17"/>
  <c r="F31" i="30"/>
  <c r="G31" i="30"/>
  <c r="C10" i="17"/>
  <c r="C17" i="17"/>
  <c r="F14" i="30"/>
  <c r="G28" i="30"/>
  <c r="K1" i="29"/>
  <c r="G40" i="30"/>
  <c r="G30" i="30"/>
  <c r="G17" i="30"/>
  <c r="G16" i="30"/>
  <c r="G36" i="30"/>
  <c r="G14" i="30"/>
  <c r="G15" i="30"/>
  <c r="G20" i="30"/>
  <c r="G26" i="30"/>
  <c r="K25" i="9" l="1"/>
  <c r="K46" i="9" s="1"/>
  <c r="J46" i="9"/>
  <c r="K26" i="9"/>
  <c r="K47" i="9" s="1"/>
  <c r="J47" i="9"/>
  <c r="K27" i="9"/>
  <c r="K48" i="9" s="1"/>
  <c r="J48" i="9"/>
  <c r="D38" i="9"/>
  <c r="D60" i="9" s="1"/>
  <c r="D43" i="9"/>
  <c r="K23" i="9"/>
  <c r="K44" i="9" s="1"/>
  <c r="J44" i="9"/>
  <c r="K24" i="9"/>
  <c r="K45" i="9" s="1"/>
  <c r="J45" i="9"/>
  <c r="K28" i="9"/>
  <c r="K49" i="9" s="1"/>
  <c r="J49" i="9"/>
  <c r="F26" i="9"/>
  <c r="F47" i="9" s="1"/>
  <c r="D47" i="9"/>
  <c r="K29" i="9"/>
  <c r="K50" i="9" s="1"/>
  <c r="J50" i="9"/>
  <c r="K30" i="9"/>
  <c r="K51" i="9" s="1"/>
  <c r="J51" i="9"/>
  <c r="K31" i="9"/>
  <c r="K52" i="9" s="1"/>
  <c r="J52" i="9"/>
  <c r="K32" i="9"/>
  <c r="K53" i="9" s="1"/>
  <c r="J53" i="9"/>
  <c r="K33" i="9"/>
  <c r="K54" i="9" s="1"/>
  <c r="J54" i="9"/>
  <c r="F28" i="9"/>
  <c r="F49" i="9" s="1"/>
  <c r="D49" i="9"/>
  <c r="F36" i="9"/>
  <c r="F57" i="9" s="1"/>
  <c r="D57" i="9"/>
  <c r="K22" i="9"/>
  <c r="K43" i="9" s="1"/>
  <c r="J43" i="9"/>
  <c r="K34" i="9"/>
  <c r="K55" i="9" s="1"/>
  <c r="J55" i="9"/>
  <c r="F37" i="9"/>
  <c r="F22" i="9"/>
  <c r="F43" i="9" s="1"/>
  <c r="F31" i="9"/>
  <c r="F52" i="9" s="1"/>
  <c r="F25" i="9"/>
  <c r="F46" i="9" s="1"/>
  <c r="E38" i="9"/>
  <c r="E60" i="9" s="1"/>
  <c r="F39" i="9"/>
  <c r="F32" i="9"/>
  <c r="F53" i="9" s="1"/>
  <c r="F33" i="9"/>
  <c r="F54" i="9" s="1"/>
  <c r="F27" i="9"/>
  <c r="F48" i="9" s="1"/>
  <c r="F29" i="9"/>
  <c r="F50" i="9" s="1"/>
  <c r="F23" i="9"/>
  <c r="F44" i="9" s="1"/>
  <c r="F30" i="9"/>
  <c r="F51" i="9" s="1"/>
  <c r="F34" i="9"/>
  <c r="F55" i="9" s="1"/>
  <c r="F35" i="9"/>
  <c r="K39" i="9"/>
  <c r="K61" i="9" s="1"/>
  <c r="J38" i="9"/>
  <c r="C27" i="15"/>
  <c r="F48" i="14"/>
  <c r="G48" i="14" s="1"/>
  <c r="F134" i="14"/>
  <c r="G134" i="14" s="1"/>
  <c r="G64" i="14"/>
  <c r="F150" i="14"/>
  <c r="F120" i="14"/>
  <c r="F103" i="14"/>
  <c r="C68" i="15"/>
  <c r="F10" i="14"/>
  <c r="F153" i="14"/>
  <c r="C29" i="15"/>
  <c r="C58" i="15"/>
  <c r="C147" i="15"/>
  <c r="C157" i="15"/>
  <c r="C14" i="13"/>
  <c r="E14" i="13" s="1"/>
  <c r="C10" i="13"/>
  <c r="E10" i="13" s="1"/>
  <c r="F91" i="14"/>
  <c r="G67" i="14"/>
  <c r="C123" i="15"/>
  <c r="F70" i="14"/>
  <c r="G71" i="14" s="1"/>
  <c r="C9" i="13"/>
  <c r="E9" i="13" s="1"/>
  <c r="C44" i="15"/>
  <c r="G139" i="14"/>
  <c r="C46" i="15"/>
  <c r="G112" i="14"/>
  <c r="C63" i="15"/>
  <c r="C24" i="15"/>
  <c r="C114" i="15"/>
  <c r="G123" i="14"/>
  <c r="C142" i="15"/>
  <c r="F18" i="14"/>
  <c r="G18" i="14" s="1"/>
  <c r="G23" i="14"/>
  <c r="G50" i="14"/>
  <c r="G107" i="14"/>
  <c r="G28" i="14"/>
  <c r="G159" i="14"/>
  <c r="G22" i="14"/>
  <c r="G4" i="14"/>
  <c r="C125" i="15"/>
  <c r="C51" i="15"/>
  <c r="G89" i="14"/>
  <c r="C146" i="15"/>
  <c r="G56" i="14"/>
  <c r="G94" i="14"/>
  <c r="C85" i="15"/>
  <c r="C15" i="13"/>
  <c r="E15" i="13" s="1"/>
  <c r="F16" i="13" s="1"/>
  <c r="F74" i="14"/>
  <c r="G75" i="14" s="1"/>
  <c r="C104" i="15"/>
  <c r="C43" i="15"/>
  <c r="C31" i="15"/>
  <c r="G105" i="14"/>
  <c r="C69" i="15"/>
  <c r="F117" i="14"/>
  <c r="G115" i="14" s="1"/>
  <c r="F151" i="14"/>
  <c r="G151" i="14" s="1"/>
  <c r="C39" i="15"/>
  <c r="C150" i="15"/>
  <c r="G81" i="14"/>
  <c r="G148" i="14"/>
  <c r="G62" i="14"/>
  <c r="G104" i="14"/>
  <c r="C75" i="15"/>
  <c r="G29" i="14"/>
  <c r="C134" i="15"/>
  <c r="C112" i="15"/>
  <c r="G69" i="14"/>
  <c r="C144" i="15"/>
  <c r="G77" i="14"/>
  <c r="G95" i="14"/>
  <c r="C11" i="13"/>
  <c r="E11" i="13" s="1"/>
  <c r="G83" i="14"/>
  <c r="G54" i="14"/>
  <c r="C67" i="15"/>
  <c r="C117" i="15"/>
  <c r="G52" i="14"/>
  <c r="C12" i="13"/>
  <c r="E12" i="13" s="1"/>
  <c r="F21" i="14"/>
  <c r="G20" i="14" s="1"/>
  <c r="G73" i="14"/>
  <c r="G153" i="14"/>
  <c r="F130" i="14"/>
  <c r="G129" i="14" s="1"/>
  <c r="C108" i="15"/>
  <c r="G79" i="14"/>
  <c r="C18" i="15"/>
  <c r="C155" i="15"/>
  <c r="G144" i="14"/>
  <c r="G131" i="14"/>
  <c r="G27" i="14"/>
  <c r="G26" i="14"/>
  <c r="G6" i="14"/>
  <c r="G5" i="14"/>
  <c r="G53" i="14"/>
  <c r="C5" i="13"/>
  <c r="E5" i="13" s="1"/>
  <c r="G59" i="14"/>
  <c r="G96" i="14"/>
  <c r="G111" i="14"/>
  <c r="G130" i="14"/>
  <c r="G143" i="14"/>
  <c r="G49" i="14"/>
  <c r="G93" i="14"/>
  <c r="G147" i="14"/>
  <c r="G99" i="14"/>
  <c r="G51" i="14"/>
  <c r="G84" i="14"/>
  <c r="C3" i="13"/>
  <c r="E3" i="13" s="1"/>
  <c r="G24" i="14"/>
  <c r="F109" i="14"/>
  <c r="G110" i="14" s="1"/>
  <c r="G92" i="14"/>
  <c r="G68" i="14"/>
  <c r="G122" i="14"/>
  <c r="G125" i="14"/>
  <c r="G136" i="14"/>
  <c r="G145" i="14"/>
  <c r="G3" i="14"/>
  <c r="G120" i="14"/>
  <c r="G45" i="14"/>
  <c r="G76" i="14"/>
  <c r="G154" i="14"/>
  <c r="G47" i="14"/>
  <c r="C135" i="15"/>
  <c r="G90" i="14"/>
  <c r="G138" i="14"/>
  <c r="G65" i="14"/>
  <c r="G25" i="14"/>
  <c r="G141" i="14"/>
  <c r="G140" i="14"/>
  <c r="G31" i="14"/>
  <c r="G30" i="14"/>
  <c r="G85" i="14"/>
  <c r="G86" i="14"/>
  <c r="G57" i="14"/>
  <c r="G58" i="14"/>
  <c r="G38" i="14"/>
  <c r="G36" i="14"/>
  <c r="G43" i="14"/>
  <c r="G44" i="14"/>
  <c r="G128" i="14"/>
  <c r="G126" i="14"/>
  <c r="G87" i="14"/>
  <c r="G88" i="14"/>
  <c r="G16" i="14"/>
  <c r="G17" i="14"/>
  <c r="G91" i="14"/>
  <c r="G37" i="14"/>
  <c r="G97" i="14"/>
  <c r="G98" i="14"/>
  <c r="G63" i="14"/>
  <c r="G137" i="14"/>
  <c r="G135" i="14"/>
  <c r="G9" i="14"/>
  <c r="G10" i="14"/>
  <c r="G78" i="14"/>
  <c r="G80" i="14"/>
  <c r="G102" i="14"/>
  <c r="G101" i="14"/>
  <c r="G8" i="14"/>
  <c r="G7" i="14"/>
  <c r="G35" i="14"/>
  <c r="G34" i="14"/>
  <c r="G39" i="14"/>
  <c r="G40" i="14"/>
  <c r="G114" i="14"/>
  <c r="G113" i="14"/>
  <c r="G55" i="14"/>
  <c r="G157" i="14"/>
  <c r="G66" i="14"/>
  <c r="G132" i="14"/>
  <c r="G127" i="14"/>
  <c r="G13" i="14"/>
  <c r="G11" i="14"/>
  <c r="G12" i="14"/>
  <c r="G21" i="14"/>
  <c r="G142" i="14"/>
  <c r="C7" i="13"/>
  <c r="E7" i="13" s="1"/>
  <c r="G108" i="14"/>
  <c r="F149" i="14"/>
  <c r="F155" i="14"/>
  <c r="G155" i="14" s="1"/>
  <c r="C53" i="15"/>
  <c r="G100" i="14"/>
  <c r="G103" i="14"/>
  <c r="C8" i="13"/>
  <c r="E8" i="13" s="1"/>
  <c r="G82" i="14"/>
  <c r="C116" i="15"/>
  <c r="C50" i="15"/>
  <c r="G133" i="14"/>
  <c r="F41" i="14"/>
  <c r="C145" i="15"/>
  <c r="F14" i="14"/>
  <c r="G14" i="14" s="1"/>
  <c r="G117" i="14"/>
  <c r="C95" i="15"/>
  <c r="G124" i="14"/>
  <c r="C78" i="15"/>
  <c r="G106" i="14"/>
  <c r="G121" i="14"/>
  <c r="C6" i="13"/>
  <c r="E6" i="13" s="1"/>
  <c r="C70" i="15"/>
  <c r="C4" i="13"/>
  <c r="E4" i="13" s="1"/>
  <c r="C153" i="15"/>
  <c r="G61" i="14"/>
  <c r="F118" i="14"/>
  <c r="G118" i="14" s="1"/>
  <c r="C13" i="13"/>
  <c r="E13" i="13" s="1"/>
  <c r="F13" i="13" s="1"/>
  <c r="C152" i="15"/>
  <c r="C37" i="15"/>
  <c r="G32" i="14"/>
  <c r="C9" i="15"/>
  <c r="C92" i="15"/>
  <c r="C99" i="15"/>
  <c r="C64" i="15"/>
  <c r="F53" i="26"/>
  <c r="G54" i="26" s="1"/>
  <c r="H64" i="17"/>
  <c r="H70" i="17"/>
  <c r="H91" i="17"/>
  <c r="G121" i="26"/>
  <c r="G109" i="26"/>
  <c r="H153" i="17"/>
  <c r="H27" i="17"/>
  <c r="H99" i="17"/>
  <c r="F60" i="26"/>
  <c r="H148" i="17"/>
  <c r="F38" i="26"/>
  <c r="H71" i="17"/>
  <c r="G78" i="26"/>
  <c r="F83" i="26"/>
  <c r="H113" i="17"/>
  <c r="G34" i="26"/>
  <c r="G37" i="26"/>
  <c r="G84" i="26"/>
  <c r="F65" i="26"/>
  <c r="G90" i="26"/>
  <c r="F106" i="26"/>
  <c r="F95" i="26"/>
  <c r="G95" i="26" s="1"/>
  <c r="F125" i="26"/>
  <c r="G107" i="26"/>
  <c r="F46" i="26"/>
  <c r="G45" i="26" s="1"/>
  <c r="H44" i="17"/>
  <c r="G106" i="26"/>
  <c r="G146" i="26"/>
  <c r="F126" i="26"/>
  <c r="G141" i="26"/>
  <c r="F131" i="26"/>
  <c r="H39" i="17"/>
  <c r="F62" i="26"/>
  <c r="G62" i="26" s="1"/>
  <c r="F101" i="26"/>
  <c r="G101" i="26" s="1"/>
  <c r="G119" i="26"/>
  <c r="G93" i="26"/>
  <c r="H140" i="17"/>
  <c r="F74" i="26"/>
  <c r="G91" i="26"/>
  <c r="H13" i="17"/>
  <c r="G139" i="26"/>
  <c r="H19" i="17"/>
  <c r="F55" i="26"/>
  <c r="H66" i="17"/>
  <c r="G64" i="26"/>
  <c r="H69" i="17"/>
  <c r="F100" i="26"/>
  <c r="G99" i="26" s="1"/>
  <c r="G38" i="26"/>
  <c r="G87" i="26"/>
  <c r="H45" i="17"/>
  <c r="F132" i="26"/>
  <c r="G10" i="26"/>
  <c r="G110" i="26"/>
  <c r="G3" i="26"/>
  <c r="G79" i="26"/>
  <c r="H105" i="17"/>
  <c r="G66" i="26"/>
  <c r="G135" i="26"/>
  <c r="G124" i="26"/>
  <c r="F18" i="26"/>
  <c r="G86" i="26"/>
  <c r="H106" i="17"/>
  <c r="G128" i="26"/>
  <c r="G129" i="26"/>
  <c r="H33" i="17"/>
  <c r="F42" i="26"/>
  <c r="G41" i="26" s="1"/>
  <c r="G111" i="26"/>
  <c r="F12" i="26"/>
  <c r="G12" i="26" s="1"/>
  <c r="H129" i="17"/>
  <c r="G5" i="26"/>
  <c r="G77" i="26"/>
  <c r="F7" i="31"/>
  <c r="F5" i="31"/>
  <c r="F6" i="31"/>
  <c r="F4" i="31"/>
  <c r="F3" i="31"/>
  <c r="F8" i="31"/>
  <c r="F24" i="9"/>
  <c r="F45" i="9" s="1"/>
  <c r="F68" i="26"/>
  <c r="H12" i="17"/>
  <c r="G39" i="26"/>
  <c r="G40" i="26"/>
  <c r="G65" i="26"/>
  <c r="F75" i="26"/>
  <c r="G122" i="26"/>
  <c r="F143" i="26"/>
  <c r="G143" i="26" s="1"/>
  <c r="G32" i="26"/>
  <c r="G94" i="26"/>
  <c r="G31" i="26"/>
  <c r="G33" i="26"/>
  <c r="G46" i="26"/>
  <c r="F113" i="26"/>
  <c r="G114" i="26" s="1"/>
  <c r="G136" i="26"/>
  <c r="G126" i="26"/>
  <c r="F69" i="26"/>
  <c r="H30" i="17"/>
  <c r="H47" i="17"/>
  <c r="G59" i="26"/>
  <c r="G53" i="26"/>
  <c r="G130" i="26"/>
  <c r="G108" i="26"/>
  <c r="H24" i="17"/>
  <c r="H145" i="17"/>
  <c r="F81" i="26"/>
  <c r="G80" i="26" s="1"/>
  <c r="G118" i="26"/>
  <c r="G83" i="26"/>
  <c r="G92" i="26"/>
  <c r="H120" i="17"/>
  <c r="F49" i="26"/>
  <c r="G49" i="26" s="1"/>
  <c r="H77" i="17"/>
  <c r="G4" i="26"/>
  <c r="H144" i="17"/>
  <c r="H29" i="17"/>
  <c r="H73" i="17"/>
  <c r="H8" i="17"/>
  <c r="H143" i="17"/>
  <c r="H35" i="17"/>
  <c r="F57" i="26"/>
  <c r="G56" i="26" s="1"/>
  <c r="F17" i="26"/>
  <c r="G132" i="26"/>
  <c r="G63" i="26"/>
  <c r="G116" i="26"/>
  <c r="G22" i="26"/>
  <c r="H123" i="17"/>
  <c r="F36" i="26"/>
  <c r="G36" i="26" s="1"/>
  <c r="G88" i="26"/>
  <c r="G76" i="26"/>
  <c r="G35" i="26"/>
  <c r="G11" i="26"/>
  <c r="F103" i="26"/>
  <c r="G103" i="26" s="1"/>
  <c r="G24" i="26"/>
  <c r="H115" i="17"/>
  <c r="G73" i="26"/>
  <c r="G85" i="26"/>
  <c r="G105" i="26"/>
  <c r="G127" i="26"/>
  <c r="G120" i="26"/>
  <c r="G112" i="26"/>
  <c r="G5" i="30"/>
  <c r="G4" i="30"/>
  <c r="G3" i="30"/>
  <c r="G9" i="26"/>
  <c r="G138" i="26"/>
  <c r="G137" i="26"/>
  <c r="G15" i="26"/>
  <c r="G16" i="26"/>
  <c r="G26" i="26"/>
  <c r="G133" i="26"/>
  <c r="G134" i="26"/>
  <c r="G23" i="26"/>
  <c r="G28" i="26"/>
  <c r="G27" i="26"/>
  <c r="G51" i="26"/>
  <c r="G52" i="26"/>
  <c r="G70" i="26"/>
  <c r="G71" i="26"/>
  <c r="G97" i="26"/>
  <c r="G98" i="26"/>
  <c r="G61" i="26"/>
  <c r="G60" i="26"/>
  <c r="G67" i="26"/>
  <c r="G123" i="26"/>
  <c r="G25" i="26"/>
  <c r="F29" i="26"/>
  <c r="G30" i="26" s="1"/>
  <c r="F7" i="26"/>
  <c r="G8" i="26" s="1"/>
  <c r="F13" i="26"/>
  <c r="G14" i="26" s="1"/>
  <c r="G72" i="26"/>
  <c r="G82" i="26"/>
  <c r="G69" i="26"/>
  <c r="G142" i="26"/>
  <c r="F44" i="26"/>
  <c r="G43" i="26" s="1"/>
  <c r="G58" i="26"/>
  <c r="G113" i="26"/>
  <c r="F48" i="26"/>
  <c r="G47" i="26" s="1"/>
  <c r="F19" i="26"/>
  <c r="G20" i="26" s="1"/>
  <c r="G6" i="26"/>
  <c r="G33" i="30"/>
  <c r="G32" i="30"/>
  <c r="G21" i="30"/>
  <c r="G24" i="30"/>
  <c r="G35" i="30"/>
  <c r="G11" i="30"/>
  <c r="C26" i="17"/>
  <c r="C22" i="17"/>
  <c r="G39" i="30"/>
  <c r="G25" i="30"/>
  <c r="G12" i="30"/>
  <c r="F11" i="30"/>
  <c r="G10" i="30" s="1"/>
  <c r="G38" i="30"/>
  <c r="G13" i="30"/>
  <c r="G29" i="30"/>
  <c r="G35" i="9" l="1"/>
  <c r="G56" i="9" s="1"/>
  <c r="F56" i="9"/>
  <c r="H56" i="9" s="1"/>
  <c r="G37" i="9"/>
  <c r="G58" i="9" s="1"/>
  <c r="F58" i="9"/>
  <c r="H58" i="9" s="1"/>
  <c r="G34" i="9"/>
  <c r="G55" i="9" s="1"/>
  <c r="L54" i="9"/>
  <c r="F38" i="9"/>
  <c r="L51" i="9"/>
  <c r="G36" i="9"/>
  <c r="G57" i="9" s="1"/>
  <c r="L44" i="9"/>
  <c r="K38" i="9"/>
  <c r="K60" i="9" s="1"/>
  <c r="J60" i="9"/>
  <c r="L28" i="9"/>
  <c r="L26" i="9"/>
  <c r="L50" i="9"/>
  <c r="L55" i="9"/>
  <c r="F60" i="9"/>
  <c r="L29" i="9"/>
  <c r="L53" i="9"/>
  <c r="L22" i="9"/>
  <c r="L23" i="9"/>
  <c r="L43" i="9"/>
  <c r="L48" i="9"/>
  <c r="L46" i="9"/>
  <c r="L34" i="9"/>
  <c r="L32" i="9"/>
  <c r="L27" i="9"/>
  <c r="L30" i="9"/>
  <c r="G28" i="9"/>
  <c r="G49" i="9" s="1"/>
  <c r="L52" i="9"/>
  <c r="L49" i="9"/>
  <c r="L33" i="9"/>
  <c r="L31" i="9"/>
  <c r="L25" i="9"/>
  <c r="G26" i="9"/>
  <c r="G47" i="9" s="1"/>
  <c r="L47" i="9"/>
  <c r="L24" i="9"/>
  <c r="L45" i="9"/>
  <c r="G33" i="9"/>
  <c r="G54" i="9" s="1"/>
  <c r="G23" i="9"/>
  <c r="G44" i="9" s="1"/>
  <c r="G32" i="9"/>
  <c r="G53" i="9" s="1"/>
  <c r="G30" i="9"/>
  <c r="G51" i="9" s="1"/>
  <c r="H49" i="9"/>
  <c r="G22" i="9"/>
  <c r="G43" i="9" s="1"/>
  <c r="H55" i="9"/>
  <c r="H54" i="9"/>
  <c r="H51" i="9"/>
  <c r="H53" i="9"/>
  <c r="H47" i="9"/>
  <c r="H52" i="9"/>
  <c r="H45" i="9"/>
  <c r="H43" i="9"/>
  <c r="H44" i="9"/>
  <c r="H57" i="9"/>
  <c r="H48" i="9"/>
  <c r="H31" i="9"/>
  <c r="G29" i="9"/>
  <c r="G50" i="9" s="1"/>
  <c r="H46" i="9"/>
  <c r="G27" i="9"/>
  <c r="G48" i="9" s="1"/>
  <c r="H50" i="9"/>
  <c r="G31" i="9"/>
  <c r="G52" i="9" s="1"/>
  <c r="F10" i="13"/>
  <c r="G19" i="14"/>
  <c r="G70" i="14"/>
  <c r="F9" i="13"/>
  <c r="F15" i="13"/>
  <c r="F8" i="13"/>
  <c r="F12" i="13"/>
  <c r="G74" i="14"/>
  <c r="F11" i="13"/>
  <c r="G152" i="14"/>
  <c r="F6" i="13"/>
  <c r="G15" i="14"/>
  <c r="F4" i="13"/>
  <c r="G109" i="14"/>
  <c r="F7" i="13"/>
  <c r="D1" i="15"/>
  <c r="E1" i="15" s="1"/>
  <c r="F5" i="13"/>
  <c r="G156" i="14"/>
  <c r="F14" i="13"/>
  <c r="G119" i="14"/>
  <c r="G150" i="14"/>
  <c r="G149" i="14"/>
  <c r="G42" i="14"/>
  <c r="G41" i="14"/>
  <c r="F3" i="13"/>
  <c r="G102" i="26"/>
  <c r="G75" i="26"/>
  <c r="G144" i="26"/>
  <c r="G18" i="26"/>
  <c r="G125" i="26"/>
  <c r="G131" i="26"/>
  <c r="G17" i="26"/>
  <c r="G48" i="26"/>
  <c r="G42" i="26"/>
  <c r="G100" i="26"/>
  <c r="G55" i="26"/>
  <c r="G81" i="26"/>
  <c r="G74" i="26"/>
  <c r="G96" i="26"/>
  <c r="L1" i="17"/>
  <c r="H29" i="9"/>
  <c r="H26" i="9"/>
  <c r="H37" i="9"/>
  <c r="H32" i="9"/>
  <c r="H28" i="9"/>
  <c r="H23" i="9"/>
  <c r="H27" i="9"/>
  <c r="H36" i="9"/>
  <c r="H25" i="9"/>
  <c r="G25" i="9"/>
  <c r="G46" i="9" s="1"/>
  <c r="H34" i="9"/>
  <c r="G24" i="9"/>
  <c r="G45" i="9" s="1"/>
  <c r="H24" i="9"/>
  <c r="H33" i="9"/>
  <c r="H22" i="9"/>
  <c r="H30" i="9"/>
  <c r="H35" i="9"/>
  <c r="G57" i="26"/>
  <c r="G13" i="26"/>
  <c r="G29" i="26"/>
  <c r="G50" i="26"/>
  <c r="G104" i="26"/>
  <c r="G68" i="26"/>
  <c r="G7" i="26"/>
  <c r="G19" i="26"/>
  <c r="G44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<sst xmlns="http://schemas.openxmlformats.org/spreadsheetml/2006/main" count="1617" uniqueCount="847">
  <si>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</si>
  <si>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</si>
  <si>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</si>
  <si>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</si>
  <si>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</si>
  <si>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</si>
  <si>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</si>
  <si>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</si>
  <si>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</si>
  <si>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</si>
  <si>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</si>
  <si>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</si>
  <si>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</si>
  <si>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</si>
  <si>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</si>
  <si>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</si>
  <si>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</si>
  <si>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</si>
  <si>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</si>
  <si>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</si>
  <si>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</si>
  <si>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</si>
  <si>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</si>
  <si>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</si>
  <si>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</si>
  <si>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</si>
  <si>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</si>
  <si>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</si>
  <si>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</si>
  <si>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</si>
  <si>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</si>
  <si>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</si>
  <si>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</si>
  <si>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</si>
  <si>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</si>
  <si>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</si>
  <si>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</si>
  <si>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</si>
  <si>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</si>
  <si>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</si>
  <si>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</si>
  <si>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</si>
  <si>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</si>
  <si>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</si>
  <si>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</si>
  <si>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</si>
  <si>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</si>
  <si>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</si>
  <si>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</si>
  <si>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</si>
  <si>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</si>
  <si>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</si>
  <si>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</si>
  <si>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</si>
  <si>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</si>
  <si>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</si>
  <si>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</si>
  <si>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</si>
  <si>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</si>
  <si>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</si>
  <si>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</si>
  <si>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</si>
  <si>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</si>
  <si>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</si>
  <si>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</si>
  <si>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</si>
  <si>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</si>
  <si>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</si>
  <si>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</si>
  <si>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</si>
  <si>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</si>
  <si>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</si>
  <si>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</si>
  <si>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</si>
  <si>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</si>
  <si>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</si>
  <si>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</si>
  <si>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</si>
  <si>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</si>
  <si>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</si>
  <si>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</si>
  <si>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</si>
  <si>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</si>
  <si>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</si>
  <si>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</si>
  <si>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</si>
  <si>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</si>
  <si>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</si>
  <si>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</si>
  <si>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</si>
  <si>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</si>
  <si>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</si>
  <si>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</si>
  <si>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</si>
  <si>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</si>
  <si>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</si>
  <si>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</si>
  <si>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</si>
  <si>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</si>
  <si>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</si>
  <si>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</si>
  <si>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</si>
  <si>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</si>
  <si>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</si>
  <si>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</si>
  <si>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</si>
  <si>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</si>
  <si>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</si>
  <si>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</si>
  <si>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</si>
  <si>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</si>
  <si>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</si>
  <si>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</si>
  <si>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</si>
  <si>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</si>
  <si>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</si>
  <si>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</si>
  <si>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</si>
  <si>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</si>
  <si>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</si>
  <si>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</si>
  <si>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</si>
  <si>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</si>
  <si>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</si>
  <si>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</si>
  <si>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</si>
  <si>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</si>
  <si>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</si>
  <si>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</si>
  <si>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</si>
  <si>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</si>
  <si>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</si>
  <si>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</si>
  <si>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</si>
  <si>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</si>
  <si>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</si>
  <si>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</si>
  <si>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</si>
  <si>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</si>
  <si>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</si>
  <si>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</si>
  <si>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</si>
  <si>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</si>
  <si>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</si>
  <si>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</si>
  <si>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</si>
  <si>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</si>
  <si>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</si>
  <si>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</si>
  <si>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</si>
  <si>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</si>
  <si>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</si>
  <si>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</si>
  <si>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</si>
  <si>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</si>
  <si>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</si>
  <si>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</si>
  <si>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</si>
  <si>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</si>
  <si>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</si>
  <si>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</si>
  <si>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</si>
  <si>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</si>
  <si>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</si>
  <si>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</si>
  <si>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</si>
  <si>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</si>
  <si>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</si>
  <si>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</si>
  <si>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</si>
  <si>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</si>
  <si>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</si>
  <si>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</si>
  <si>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</si>
  <si>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</si>
  <si>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</si>
  <si>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</si>
  <si>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</si>
  <si>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</si>
  <si>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</si>
  <si>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</si>
  <si>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</si>
  <si>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</si>
  <si>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</si>
  <si>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</si>
  <si>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</si>
  <si>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</si>
  <si>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</si>
  <si>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</si>
  <si>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</si>
  <si>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</si>
  <si>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</si>
  <si>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</si>
  <si>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</si>
  <si>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</si>
  <si>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</si>
  <si>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</si>
  <si>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</si>
  <si>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</si>
  <si>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</si>
  <si>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ROSA MARIA CORRAL LOPEZ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</si>
  <si>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</si>
  <si>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</si>
  <si>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</si>
  <si>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</si>
  <si>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</si>
  <si>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</si>
  <si>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</si>
  <si>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</si>
  <si>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</si>
  <si>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</si>
  <si>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</si>
  <si>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</si>
  <si>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</si>
  <si>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</si>
  <si>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</si>
  <si>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</si>
  <si>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</si>
  <si>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</si>
  <si>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</si>
  <si>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</si>
  <si>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</si>
  <si>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</si>
  <si>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</si>
  <si>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</si>
  <si>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</si>
  <si>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</si>
  <si>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</si>
  <si>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</si>
  <si>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</si>
  <si>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</si>
  <si>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</si>
  <si>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</si>
  <si>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</si>
  <si>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</si>
  <si>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</si>
  <si>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</si>
  <si>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</si>
  <si>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</si>
  <si>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</si>
  <si>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</si>
  <si>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</si>
  <si>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</si>
  <si>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</si>
  <si>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</si>
  <si>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</si>
  <si>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</si>
  <si>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</si>
  <si>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</si>
  <si>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</si>
  <si>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</si>
  <si>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</si>
  <si>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</si>
  <si>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</si>
  <si>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</si>
  <si>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</si>
  <si>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</si>
  <si>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</si>
  <si>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</si>
  <si>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</si>
  <si>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</si>
  <si>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</si>
  <si>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</si>
  <si>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</si>
  <si>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</si>
  <si>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</si>
  <si>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</si>
  <si>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</si>
  <si>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</si>
  <si>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</si>
  <si>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</si>
  <si>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</si>
  <si>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</si>
  <si>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</si>
  <si>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</si>
  <si>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</si>
  <si>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</si>
  <si>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</si>
  <si>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</si>
  <si>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</si>
  <si>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</si>
  <si>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</si>
  <si>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</si>
  <si>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</si>
  <si>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</si>
  <si>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</si>
  <si>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</si>
  <si>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</si>
  <si>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</si>
  <si>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</si>
  <si>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</si>
  <si>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</si>
  <si>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</si>
  <si>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</si>
  <si>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</si>
  <si>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</si>
  <si>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</si>
  <si>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</si>
  <si>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</si>
  <si>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</si>
  <si>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</si>
  <si>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</si>
  <si>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</si>
  <si>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</si>
  <si>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</si>
  <si>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</si>
  <si>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</si>
  <si>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</si>
  <si>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</si>
  <si>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</si>
  <si>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</si>
  <si>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</si>
  <si>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</si>
  <si>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</si>
  <si>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</si>
  <si>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</si>
  <si>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</si>
  <si>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</si>
  <si>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</si>
  <si>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</si>
  <si>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</si>
  <si>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</si>
  <si>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</si>
  <si>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</si>
  <si>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</si>
  <si>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</si>
  <si>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</si>
  <si>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</si>
  <si>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</si>
  <si>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</si>
  <si>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</si>
  <si>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</si>
  <si>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</si>
  <si>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</si>
  <si>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</si>
  <si>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</si>
  <si>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</si>
  <si>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</si>
  <si>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</si>
  <si>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</si>
  <si>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</si>
  <si>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</si>
  <si>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</si>
  <si>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</si>
  <si>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</si>
  <si>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</si>
  <si>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</si>
  <si>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</si>
  <si>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</si>
  <si>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</si>
  <si>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</si>
  <si>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</si>
  <si>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</si>
  <si>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</si>
  <si>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</si>
  <si>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</si>
  <si>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</si>
  <si>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</si>
  <si>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</si>
  <si>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</si>
  <si>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</si>
  <si>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</si>
  <si>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</si>
  <si>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</si>
  <si>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</si>
  <si>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</si>
  <si>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</si>
  <si>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</si>
  <si>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</si>
  <si>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</si>
  <si>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</si>
  <si>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</si>
  <si>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</si>
  <si>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</si>
  <si>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</si>
  <si>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</si>
  <si>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</si>
  <si>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</si>
  <si>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</si>
  <si>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</si>
  <si>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</si>
  <si>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</si>
  <si>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</si>
  <si>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</si>
  <si>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</si>
  <si>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</si>
  <si>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</si>
  <si>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</si>
  <si>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</si>
  <si>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</si>
  <si>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</si>
  <si>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</si>
  <si>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</si>
  <si>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</si>
  <si>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</si>
  <si>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</si>
  <si>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</si>
  <si>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</si>
  <si>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</si>
  <si>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</si>
  <si>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</si>
  <si>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</si>
  <si>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</si>
  <si>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</si>
  <si>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</si>
  <si>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</si>
  <si>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</si>
  <si>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</si>
  <si>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</si>
  <si>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</si>
  <si>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</si>
  <si>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</si>
  <si>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</si>
  <si>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</si>
  <si>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</si>
  <si>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</si>
  <si>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</si>
  <si>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</si>
  <si>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</si>
  <si>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</si>
  <si>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</si>
  <si>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</si>
  <si>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</si>
  <si>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</si>
  <si>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</si>
  <si>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</si>
  <si>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</si>
  <si>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</si>
  <si>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</si>
  <si>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</si>
  <si>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</si>
  <si>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</si>
  <si>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</si>
  <si>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</si>
  <si>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</si>
  <si>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</si>
  <si>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</si>
  <si>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</si>
  <si>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</si>
  <si>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</si>
  <si>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</si>
  <si>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</si>
  <si>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</si>
  <si>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</si>
  <si>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</si>
  <si>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</si>
  <si>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</si>
  <si>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</si>
  <si>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</si>
  <si>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</si>
  <si>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</si>
  <si>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</si>
  <si>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</si>
  <si>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</si>
  <si>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</si>
  <si>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</si>
  <si>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</si>
  <si>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</si>
  <si>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</si>
  <si>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</si>
  <si>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</si>
  <si>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</si>
  <si>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</si>
  <si>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</si>
  <si>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</si>
  <si>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</si>
  <si>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</si>
  <si>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</si>
  <si>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</si>
  <si>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</si>
  <si>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</si>
  <si>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</si>
  <si>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</si>
  <si>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</si>
  <si>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</si>
  <si>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</si>
  <si>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</si>
  <si>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</si>
  <si>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</si>
  <si>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</si>
  <si>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</si>
  <si>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</si>
  <si>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</si>
  <si>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</si>
  <si>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</si>
  <si>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</si>
  <si>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</si>
  <si>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</si>
  <si>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</si>
  <si>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</si>
  <si>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</si>
  <si>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</si>
  <si>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</si>
  <si>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</si>
  <si>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</si>
  <si>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</si>
  <si>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</si>
  <si>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</si>
  <si>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</si>
  <si>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</si>
  <si>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</si>
  <si>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</si>
  <si>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</si>
  <si>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</si>
  <si>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</si>
  <si>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</si>
  <si>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</si>
  <si>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</si>
  <si>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</si>
  <si>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</si>
  <si>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</si>
  <si>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</si>
  <si>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</si>
  <si>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</si>
  <si>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</si>
  <si>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</si>
  <si>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</si>
  <si>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</si>
  <si>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</si>
  <si>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</si>
  <si>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</si>
  <si>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</si>
  <si>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</si>
  <si>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</si>
  <si>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</si>
  <si>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</si>
  <si>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</si>
  <si>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</si>
  <si>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</si>
  <si>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</si>
  <si>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</si>
  <si>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</si>
  <si>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</si>
  <si>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</si>
  <si>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</si>
  <si>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</si>
  <si>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</si>
  <si>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</si>
  <si>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</si>
  <si>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</si>
  <si>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</si>
  <si>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</si>
  <si>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</si>
  <si>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</si>
  <si>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</si>
  <si>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</si>
  <si>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</si>
  <si>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</si>
  <si>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</si>
  <si>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</si>
  <si>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</si>
  <si>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</si>
  <si>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</si>
  <si>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</si>
  <si>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</si>
  <si>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</si>
  <si>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</si>
  <si>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</si>
  <si>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</si>
  <si>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</si>
  <si>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</si>
  <si>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</si>
  <si>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</si>
  <si>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</si>
  <si>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</si>
  <si>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</si>
  <si>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</si>
  <si>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</si>
  <si>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</si>
  <si>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</si>
  <si>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</si>
  <si>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</si>
  <si>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</si>
  <si>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</si>
  <si>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</si>
  <si>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</si>
  <si>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</si>
  <si>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</si>
  <si>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</si>
  <si>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</si>
  <si>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</si>
  <si>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</si>
  <si>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</si>
  <si>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</si>
  <si>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</si>
  <si>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</si>
  <si>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</si>
  <si>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</si>
  <si>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</si>
  <si>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</si>
  <si>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</si>
  <si>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</si>
  <si>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</si>
  <si>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</si>
  <si>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</si>
  <si>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</si>
  <si>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</si>
  <si>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</si>
  <si>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</si>
  <si>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</si>
  <si>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</si>
  <si>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</si>
  <si>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</si>
  <si>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</si>
  <si>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</si>
  <si>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</si>
  <si>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AUTOSERVICIO MURCIA - CARAVACA</t>
  </si>
  <si>
    <t>Cayetano López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</si>
  <si>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</si>
  <si>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</si>
  <si>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</si>
  <si>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</si>
  <si>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</si>
  <si>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</si>
  <si>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</si>
  <si>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</si>
  <si>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</si>
  <si>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</si>
  <si>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</si>
  <si>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</si>
  <si>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</si>
  <si>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</si>
  <si>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</si>
  <si>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</si>
  <si>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</si>
  <si>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</si>
  <si>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</si>
  <si>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</si>
  <si>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</si>
  <si>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</si>
  <si>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</si>
  <si>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</si>
  <si>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</si>
  <si>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</si>
  <si>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</si>
  <si>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</si>
  <si>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</si>
  <si>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</si>
  <si>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</si>
  <si>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</si>
  <si>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</si>
  <si>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</si>
  <si>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</si>
  <si>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</si>
  <si>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</si>
  <si>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</si>
  <si>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</si>
  <si>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</si>
  <si>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</si>
  <si>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</si>
  <si>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</si>
  <si>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</si>
  <si>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</si>
  <si>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</si>
  <si>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</si>
  <si>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</si>
  <si>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</si>
  <si>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</si>
  <si>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</si>
  <si>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</si>
  <si>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</si>
  <si>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</si>
  <si>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</si>
  <si>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</si>
  <si>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</si>
  <si>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</si>
  <si>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</si>
  <si>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</si>
  <si>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</si>
  <si>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</si>
  <si>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</si>
  <si>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</si>
  <si>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</si>
  <si>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</si>
  <si>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</si>
  <si>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</si>
  <si>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</si>
  <si>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</si>
  <si>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</si>
  <si>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</si>
  <si>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</si>
  <si>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</si>
  <si>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</si>
  <si>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</si>
  <si>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</si>
  <si>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</si>
  <si>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</si>
  <si>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</si>
  <si>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</si>
  <si>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</si>
  <si>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</si>
  <si>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</si>
  <si>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</si>
  <si>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AUTOSERVICIOS MADRID - MOSTOLES</t>
  </si>
  <si>
    <t>CEEM</t>
  </si>
  <si>
    <t>AUTOSERVICIOS VALENCIA - JÁTIVA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</si>
  <si>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</si>
  <si>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</si>
  <si>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</si>
  <si>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</si>
  <si>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</si>
  <si>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</si>
  <si>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</si>
  <si>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</si>
  <si>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</si>
  <si>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</si>
  <si>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</si>
  <si>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</si>
  <si>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</si>
  <si>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</si>
  <si>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</si>
  <si>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</si>
  <si>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</si>
  <si>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</si>
  <si>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</si>
  <si>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AUTOSERVICIO BCN - EIXAMPLE</t>
  </si>
  <si>
    <t>AS. BCN-EIXAMPLE</t>
  </si>
  <si>
    <t>Duelos</t>
  </si>
  <si>
    <t>vd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</si>
  <si>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</si>
  <si>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</si>
  <si>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</si>
  <si>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</si>
  <si>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</si>
  <si>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</si>
  <si>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</si>
  <si>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</si>
  <si>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CZ01</t>
  </si>
  <si>
    <t>BULLSEYE DAY 2023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</si>
  <si>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</si>
  <si>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</si>
  <si>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</si>
  <si>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</si>
  <si>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</si>
  <si>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</si>
  <si>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</si>
  <si>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</si>
  <si>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</si>
  <si>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</si>
  <si>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</si>
  <si>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</si>
  <si>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</si>
  <si>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</si>
  <si>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</si>
  <si>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</si>
  <si>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</si>
  <si>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</si>
  <si>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</si>
  <si>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</si>
  <si>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</si>
  <si>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</si>
  <si>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</si>
  <si>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</si>
  <si>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</si>
  <si>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</si>
  <si>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</si>
  <si>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</si>
  <si>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</si>
  <si>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</si>
  <si>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</si>
  <si>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</si>
  <si>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</si>
  <si>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</si>
  <si>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</si>
  <si>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</si>
  <si>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</si>
  <si>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</si>
  <si>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</si>
  <si>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</si>
  <si>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</si>
  <si>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</si>
  <si>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</si>
  <si>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</si>
  <si>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</si>
  <si>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</si>
  <si>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</si>
  <si>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</si>
  <si>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</si>
  <si>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</si>
  <si>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</si>
  <si>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</si>
  <si>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</si>
  <si>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</si>
  <si>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</si>
  <si>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</si>
  <si>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AUTOSERVICIO LEON - VALDELAFUENTE</t>
  </si>
  <si>
    <t>CEEN</t>
  </si>
  <si>
    <t>AUTOSERVICIOS ASTURIAS - AVILES</t>
  </si>
  <si>
    <t>AUTOSERVICIO VALENCIA - MASSANASA</t>
  </si>
  <si>
    <t>AUTOSERVICIO ZARAGOZA-M.DESCALZAS</t>
  </si>
  <si>
    <t>CEEO</t>
  </si>
  <si>
    <t>AUTOSERVICIO NAVARRA-BERRIOPLANO</t>
  </si>
  <si>
    <t>AUTOSERVICIO MOVIL TARANCON</t>
  </si>
  <si>
    <t>AUTOSERVICIO ALICANTE - SANT VICENT</t>
  </si>
  <si>
    <t>AUTOSERVICIO ALICANTE - BENIDORM</t>
  </si>
  <si>
    <t>RDV ACTIVOS</t>
  </si>
  <si>
    <t>Total</t>
  </si>
  <si>
    <t>VD K2</t>
  </si>
  <si>
    <t>MARIA OPEN DAY 2024</t>
  </si>
  <si>
    <t>- IV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</si>
  <si>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</si>
  <si>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</si>
  <si>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</si>
  <si>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</si>
  <si>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</si>
  <si>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</si>
  <si>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</si>
  <si>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</si>
  <si>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</si>
  <si>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</si>
  <si>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</si>
  <si>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</si>
  <si>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</si>
  <si>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</si>
  <si>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</si>
  <si>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diasTrabajo</t>
  </si>
  <si>
    <t>Obj. Over's</t>
  </si>
  <si>
    <t>Obj. diario</t>
  </si>
  <si>
    <t>dias</t>
  </si>
  <si>
    <t>Obj. BATALLA</t>
  </si>
  <si>
    <t>FESTIVO 06/05/2024</t>
  </si>
  <si>
    <t>NO TIENE OBJETIVO</t>
  </si>
  <si>
    <t>AS. ALMERIA-ANTAS</t>
  </si>
  <si>
    <t>AS. BCN - TODO CONSTRUCCIÓN</t>
  </si>
  <si>
    <t>SERAFIA PEREZ</t>
  </si>
  <si>
    <t>*1+región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</si>
  <si>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</si>
  <si>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</si>
  <si>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</si>
  <si>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</si>
  <si>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</si>
  <si>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</si>
  <si>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</si>
  <si>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</si>
  <si>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ACTUALIZAR CIERRE ABRIL</t>
  </si>
  <si>
    <t>JONATAN HINAREJOS CORACHAN</t>
  </si>
  <si>
    <t>MIGUEL GUTIERREZ RUIZ</t>
  </si>
  <si>
    <t>ANTONIO PEREZ FERNANDEZ</t>
  </si>
  <si>
    <t>Mª DEL MAR SANCHEZ</t>
  </si>
  <si>
    <t>cartera D</t>
  </si>
  <si>
    <t>Alex Domenech</t>
  </si>
  <si>
    <t>PUNTOS TOTALES</t>
  </si>
  <si>
    <t>Sebastian Würth Open</t>
  </si>
  <si>
    <t>Maria Würth Open</t>
  </si>
  <si>
    <t>Benjamin Würth Open</t>
  </si>
  <si>
    <t>Bettina Würth Open</t>
  </si>
  <si>
    <t>RESUMEN PRIMER IDA &amp; VUELTA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</si>
</sst>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sz val="9"/>
      <color rgb="FF333333"/>
      <name val="Arial"/>
      <family val="2"/>
    </font>
    <font>
      <b/>
      <sz val="11"/>
      <color theme="1"/>
      <name val="Calibri"/>
      <family val="2"/>
      <scheme val="minor"/>
    </font>
    <font>
      <b/>
      <sz val="22"/>
      <color theme="1"/>
      <name val="Wuerth Extra Bold Cond Caps"/>
    </font>
  </fonts>
  <fills count="1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62">
    <xf numFmtId="0" fontId="0" fillId="0" borderId="0" xfId="0"/>
    <xf numFmtId="0" fontId="1" fillId="2" borderId="0" xfId="0" applyFont="1" applyFill="1" applyAlignment="1">
      <alignment horizont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 vertical="center"/>
    </xf>
    <xf numFmtId="0" fontId="4" fillId="8" borderId="1" xfId="0" applyFont="1" applyFill="1" applyBorder="1"/>
    <xf numFmtId="0" fontId="4" fillId="8" borderId="22" xfId="0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12" xfId="0" applyFont="1" applyFill="1" applyBorder="1" applyAlignment="1">
      <alignment horizontal="center" vertical="center" wrapText="1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0" fillId="11" borderId="0" xfId="0" applyFill="1"/>
    <xf numFmtId="166" fontId="0" fillId="11" borderId="0" xfId="3" applyNumberFormat="1" applyFont="1" applyFill="1"/>
    <xf numFmtId="3" fontId="6" fillId="11" borderId="0" xfId="0" applyNumberFormat="1" applyFont="1" applyFill="1"/>
    <xf numFmtId="0" fontId="6" fillId="11" borderId="0" xfId="0" quotePrefix="1" applyFont="1" applyFill="1" applyAlignment="1">
      <alignment horizontal="left"/>
    </xf>
    <xf numFmtId="0" fontId="0" fillId="11" borderId="0" xfId="0" quotePrefix="1" applyFill="1"/>
    <xf numFmtId="4" fontId="0" fillId="11" borderId="0" xfId="0" applyNumberFormat="1" applyFill="1" applyAlignment="1">
      <alignment horizontal="left"/>
    </xf>
    <xf numFmtId="4" fontId="0" fillId="11" borderId="0" xfId="0" applyNumberFormat="1" applyFill="1"/>
    <xf numFmtId="0" fontId="6" fillId="11" borderId="0" xfId="0" quotePrefix="1" applyFont="1" applyFill="1"/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49" fontId="23" fillId="12" borderId="24" xfId="0" applyNumberFormat="1" applyFont="1" applyFill="1" applyBorder="1" applyAlignment="1">
      <alignment horizontal="left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/>
    </xf>
    <xf numFmtId="0" fontId="4" fillId="8" borderId="5" xfId="0" applyFont="1" applyFill="1" applyBorder="1"/>
    <xf numFmtId="3" fontId="4" fillId="8" borderId="5" xfId="0" applyNumberFormat="1" applyFont="1" applyFill="1" applyBorder="1" applyAlignment="1">
      <alignment horizontal="center"/>
    </xf>
    <xf numFmtId="165" fontId="4" fillId="8" borderId="5" xfId="2" applyNumberFormat="1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165" fontId="4" fillId="8" borderId="2" xfId="0" applyNumberFormat="1" applyFont="1" applyFill="1" applyBorder="1"/>
    <xf numFmtId="4" fontId="0" fillId="8" borderId="0" xfId="0" applyNumberFormat="1" applyFill="1"/>
    <xf numFmtId="14" fontId="0" fillId="8" borderId="0" xfId="0" applyNumberFormat="1" applyFill="1"/>
    <xf numFmtId="0" fontId="0" fillId="0" borderId="1" xfId="0" applyBorder="1"/>
    <xf numFmtId="0" fontId="24" fillId="8" borderId="0" xfId="0" applyFont="1" applyFill="1"/>
    <xf numFmtId="0" fontId="24" fillId="0" borderId="0" xfId="0" applyFont="1"/>
    <xf numFmtId="165" fontId="2" fillId="6" borderId="1" xfId="2" applyNumberFormat="1" applyFont="1" applyFill="1" applyBorder="1" applyAlignment="1">
      <alignment horizontal="center" vertical="center" wrapText="1"/>
    </xf>
    <xf numFmtId="165" fontId="2" fillId="0" borderId="1" xfId="2" applyNumberFormat="1" applyFont="1" applyFill="1" applyBorder="1" applyAlignment="1">
      <alignment horizontal="center" vertical="center" wrapText="1"/>
    </xf>
    <xf numFmtId="165" fontId="2" fillId="3" borderId="1" xfId="2" applyNumberFormat="1" applyFont="1" applyFill="1" applyBorder="1" applyAlignment="1">
      <alignment horizontal="center" vertical="center" wrapText="1"/>
    </xf>
    <xf numFmtId="3" fontId="2" fillId="3" borderId="0" xfId="0" applyNumberFormat="1" applyFont="1" applyFill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167" fontId="2" fillId="6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 vertical="center" wrapText="1"/>
    </xf>
    <xf numFmtId="3" fontId="2" fillId="6" borderId="4" xfId="0" applyNumberFormat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left" vertical="center" wrapText="1"/>
    </xf>
    <xf numFmtId="165" fontId="16" fillId="3" borderId="0" xfId="2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19" fillId="11" borderId="9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20" fillId="11" borderId="1" xfId="0" applyFont="1" applyFill="1" applyBorder="1" applyAlignment="1">
      <alignment vertical="center" wrapText="1"/>
    </xf>
    <xf numFmtId="3" fontId="20" fillId="11" borderId="1" xfId="0" applyNumberFormat="1" applyFont="1" applyFill="1" applyBorder="1" applyAlignment="1">
      <alignment horizontal="center" vertical="center" wrapText="1"/>
    </xf>
    <xf numFmtId="165" fontId="17" fillId="11" borderId="1" xfId="2" applyNumberFormat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167" fontId="20" fillId="11" borderId="1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Border="1" applyAlignment="1">
      <alignment horizontal="center" vertical="center" wrapText="1"/>
    </xf>
    <xf numFmtId="0" fontId="25" fillId="3" borderId="25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25" fillId="3" borderId="0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9" fillId="11" borderId="26" xfId="0" applyFont="1" applyFill="1" applyBorder="1" applyAlignment="1">
      <alignment horizontal="center" vertical="center" wrapText="1"/>
    </xf>
    <xf numFmtId="0" fontId="19" fillId="11" borderId="27" xfId="0" applyFont="1" applyFill="1" applyBorder="1" applyAlignment="1">
      <alignment horizontal="center" vertical="center" wrapText="1"/>
    </xf>
    <xf numFmtId="0" fontId="19" fillId="11" borderId="28" xfId="0" applyFont="1" applyFill="1" applyBorder="1" applyAlignment="1">
      <alignment horizontal="center" vertical="center" wrapText="1"/>
    </xf>
    <xf numFmtId="0" fontId="4" fillId="11" borderId="15" xfId="0" applyFont="1" applyFill="1" applyBorder="1" applyAlignment="1">
      <alignment horizontal="center" vertical="center" wrapText="1"/>
    </xf>
    <xf numFmtId="3" fontId="4" fillId="11" borderId="16" xfId="0" applyNumberFormat="1" applyFont="1" applyFill="1" applyBorder="1" applyAlignment="1">
      <alignment horizontal="center" vertical="center" wrapText="1"/>
    </xf>
    <xf numFmtId="0" fontId="4" fillId="11" borderId="8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3" fontId="4" fillId="11" borderId="18" xfId="0" applyNumberFormat="1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B05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6"/>
                <c:pt idx="0">
                  <c:v>9:00</c:v>
                </c:pt>
                <c:pt idx="1">
                  <c:v>11:00</c:v>
                </c:pt>
                <c:pt idx="2">
                  <c:v>13:00</c:v>
                </c:pt>
                <c:pt idx="3">
                  <c:v>15:00</c:v>
                </c:pt>
                <c:pt idx="4">
                  <c:v>17:00</c:v>
                </c:pt>
                <c:pt idx="5">
                  <c:v>Final</c:v>
                </c:pt>
              </c:strCache>
            </c:strRef>
          </c:cat>
          <c:val>
            <c:numRef>
              <c:f>Gráfico!$D$4:$M$4</c:f>
              <c:numCache>
                <c:formatCode>#,##0</c:formatCode>
                <c:ptCount val="6"/>
                <c:pt idx="0">
                  <c:v>234922</c:v>
                </c:pt>
                <c:pt idx="1">
                  <c:v>985745</c:v>
                </c:pt>
                <c:pt idx="2">
                  <c:v>1818354</c:v>
                </c:pt>
                <c:pt idx="3">
                  <c:v>2318209</c:v>
                </c:pt>
                <c:pt idx="4">
                  <c:v>2780565</c:v>
                </c:pt>
                <c:pt idx="5">
                  <c:v>3218580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rgbClr val="0070C0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6"/>
                <c:pt idx="0">
                  <c:v>9:00</c:v>
                </c:pt>
                <c:pt idx="1">
                  <c:v>11:00</c:v>
                </c:pt>
                <c:pt idx="2">
                  <c:v>13:00</c:v>
                </c:pt>
                <c:pt idx="3">
                  <c:v>15:00</c:v>
                </c:pt>
                <c:pt idx="4">
                  <c:v>17:00</c:v>
                </c:pt>
                <c:pt idx="5">
                  <c:v>Final</c:v>
                </c:pt>
              </c:strCache>
            </c:strRef>
          </c:cat>
          <c:val>
            <c:numRef>
              <c:f>Gráfico!$D$5:$M$5</c:f>
              <c:numCache>
                <c:formatCode>#,##0</c:formatCode>
                <c:ptCount val="6"/>
                <c:pt idx="0">
                  <c:v>253917</c:v>
                </c:pt>
                <c:pt idx="1">
                  <c:v>867950</c:v>
                </c:pt>
                <c:pt idx="2">
                  <c:v>1632835.8699999999</c:v>
                </c:pt>
                <c:pt idx="3">
                  <c:v>2082077.6800000004</c:v>
                </c:pt>
                <c:pt idx="4">
                  <c:v>2510740.8200000012</c:v>
                </c:pt>
                <c:pt idx="5">
                  <c:v>2885491.83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rgbClr val="C00000"/>
            </a:solidFill>
            <a:ln w="381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Gráfico!$D$3:$M$3</c:f>
              <c:strCache>
                <c:ptCount val="6"/>
                <c:pt idx="0">
                  <c:v>9:00</c:v>
                </c:pt>
                <c:pt idx="1">
                  <c:v>11:00</c:v>
                </c:pt>
                <c:pt idx="2">
                  <c:v>13:00</c:v>
                </c:pt>
                <c:pt idx="3">
                  <c:v>15:00</c:v>
                </c:pt>
                <c:pt idx="4">
                  <c:v>17:00</c:v>
                </c:pt>
                <c:pt idx="5">
                  <c:v>Final</c:v>
                </c:pt>
              </c:strCache>
            </c:strRef>
          </c:cat>
          <c:val>
            <c:numRef>
              <c:f>Gráfico!$D$6:$M$6</c:f>
              <c:numCache>
                <c:formatCode>#,##0</c:formatCode>
                <c:ptCount val="6"/>
                <c:pt idx="0">
                  <c:v>176191.30000000002</c:v>
                </c:pt>
                <c:pt idx="1">
                  <c:v>672351.01999999979</c:v>
                </c:pt>
                <c:pt idx="2">
                  <c:v>1232884.93</c:v>
                </c:pt>
                <c:pt idx="3">
                  <c:v>1550061.68</c:v>
                </c:pt>
                <c:pt idx="4">
                  <c:v>1976420.63</c:v>
                </c:pt>
                <c:pt idx="5">
                  <c:v>2344917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00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FF0000"/>
                </a:solidFill>
                <a:latin typeface="Wuerth Book" panose="020B0502020204020303" pitchFamily="34" charset="0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33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148167</xdr:colOff>
      <xdr:row>8</xdr:row>
      <xdr:rowOff>63499</xdr:rowOff>
    </xdr:from>
    <xdr:to>
      <xdr:col>20</xdr:col>
      <xdr:colOff>207857</xdr:colOff>
      <xdr:row>35</xdr:row>
      <xdr:rowOff>104646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539A2-C311-A64D-CE68-99787BCC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0" y="1672166"/>
          <a:ext cx="3873500" cy="5186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905429</xdr:colOff>
      <xdr:row>34</xdr:row>
      <xdr:rowOff>133028</xdr:rowOff>
    </xdr:from>
    <xdr:to>
      <xdr:col>13</xdr:col>
      <xdr:colOff>707446</xdr:colOff>
      <xdr:row>38</xdr:row>
      <xdr:rowOff>53798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679" y="7610153"/>
          <a:ext cx="705463" cy="710393"/>
        </a:xfrm>
        <a:prstGeom prst="rect">
          <a:avLst/>
        </a:prstGeom>
      </xdr:spPr>
    </xdr:pic>
    <xdr:clientData/>
  </xdr:twoCellAnchor>
  <xdr:twoCellAnchor editAs="oneCell">
    <xdr:from>
      <xdr:col>12</xdr:col>
      <xdr:colOff>43697</xdr:colOff>
      <xdr:row>20</xdr:row>
      <xdr:rowOff>110628</xdr:rowOff>
    </xdr:from>
    <xdr:to>
      <xdr:col>15</xdr:col>
      <xdr:colOff>446157</xdr:colOff>
      <xdr:row>33</xdr:row>
      <xdr:rowOff>174353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F48B9D-8DBE-4099-AAD0-C6FA8FDC9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06947" y="4373066"/>
          <a:ext cx="2579398" cy="3084102"/>
        </a:xfrm>
        <a:prstGeom prst="rect">
          <a:avLst/>
        </a:prstGeom>
      </xdr:spPr>
    </xdr:pic>
    <xdr:clientData/>
  </xdr:twoCellAnchor>
  <xdr:twoCellAnchor>
    <xdr:from>
      <xdr:col>12</xdr:col>
      <xdr:colOff>388772</xdr:colOff>
      <xdr:row>0</xdr:row>
      <xdr:rowOff>440088</xdr:rowOff>
    </xdr:from>
    <xdr:to>
      <xdr:col>13</xdr:col>
      <xdr:colOff>673279</xdr:colOff>
      <xdr:row>15</xdr:row>
      <xdr:rowOff>66120</xdr:rowOff>
    </xdr:to>
    <xdr:pic>
      <xdr:nvPicPr>
        <xdr:cNvPr id="3" name="object 10">
          <a:extLst>
            <a:ext uri="{FF2B5EF4-FFF2-40B4-BE49-F238E27FC236}">
              <a16:creationId xmlns:a16="http://schemas.microsoft.com/office/drawing/2014/main" id="{3F901A7E-4E19-45F5-BD95-878A70A42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2022" y="440088"/>
          <a:ext cx="1415601" cy="2888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784706</xdr:colOff>
      <xdr:row>16</xdr:row>
      <xdr:rowOff>143613</xdr:rowOff>
    </xdr:from>
    <xdr:to>
      <xdr:col>13</xdr:col>
      <xdr:colOff>708643</xdr:colOff>
      <xdr:row>20</xdr:row>
      <xdr:rowOff>17710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77F048F-64F0-47C3-B5D9-D2B6C3478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7956" y="3596426"/>
          <a:ext cx="709273" cy="693247"/>
        </a:xfrm>
        <a:prstGeom prst="rect">
          <a:avLst/>
        </a:prstGeom>
      </xdr:spPr>
    </xdr:pic>
    <xdr:clientData/>
  </xdr:twoCellAnchor>
  <xdr:twoCellAnchor editAs="oneCell">
    <xdr:from>
      <xdr:col>17</xdr:col>
      <xdr:colOff>59796</xdr:colOff>
      <xdr:row>41</xdr:row>
      <xdr:rowOff>18683</xdr:rowOff>
    </xdr:from>
    <xdr:to>
      <xdr:col>18</xdr:col>
      <xdr:colOff>797718</xdr:colOff>
      <xdr:row>54</xdr:row>
      <xdr:rowOff>134780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826C2F3-9641-6D86-4935-B82712AD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37921" y="9436527"/>
          <a:ext cx="2047609" cy="32236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1009650</xdr:rowOff>
    </xdr:from>
    <xdr:to>
      <xdr:col>9</xdr:col>
      <xdr:colOff>1644207</xdr:colOff>
      <xdr:row>19</xdr:row>
      <xdr:rowOff>19050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5970202-F04A-47D7-BC08-43477362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100965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20</xdr:row>
      <xdr:rowOff>76200</xdr:rowOff>
    </xdr:from>
    <xdr:to>
      <xdr:col>9</xdr:col>
      <xdr:colOff>1682307</xdr:colOff>
      <xdr:row>38</xdr:row>
      <xdr:rowOff>200025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A79D4B6-5393-4187-9420-F1332802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05950" y="54483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39</xdr:row>
      <xdr:rowOff>95250</xdr:rowOff>
    </xdr:from>
    <xdr:to>
      <xdr:col>9</xdr:col>
      <xdr:colOff>1834707</xdr:colOff>
      <xdr:row>58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FDCA72C-6B98-402D-9B88-AE95288B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8350" y="9715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59</xdr:row>
      <xdr:rowOff>190500</xdr:rowOff>
    </xdr:from>
    <xdr:to>
      <xdr:col>9</xdr:col>
      <xdr:colOff>1958532</xdr:colOff>
      <xdr:row>78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58DE010-9132-485E-B0C5-61B535E5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4287500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81</xdr:row>
      <xdr:rowOff>19050</xdr:rowOff>
    </xdr:from>
    <xdr:to>
      <xdr:col>9</xdr:col>
      <xdr:colOff>1958532</xdr:colOff>
      <xdr:row>99</xdr:row>
      <xdr:rowOff>152400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EBD127D-0EB8-4B04-A0EB-CCD0784FC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190404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101</xdr:row>
      <xdr:rowOff>0</xdr:rowOff>
    </xdr:from>
    <xdr:to>
      <xdr:col>9</xdr:col>
      <xdr:colOff>2091882</xdr:colOff>
      <xdr:row>119</xdr:row>
      <xdr:rowOff>123825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725AE3-8155-4668-B409-5249A0E74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3536275"/>
          <a:ext cx="3101532" cy="4152900"/>
        </a:xfrm>
        <a:prstGeom prst="rect">
          <a:avLst/>
        </a:prstGeom>
      </xdr:spPr>
    </xdr:pic>
    <xdr:clientData/>
  </xdr:twoCellAnchor>
  <xdr:twoCellAnchor editAs="oneCell">
    <xdr:from>
      <xdr:col>7</xdr:col>
      <xdr:colOff>504825</xdr:colOff>
      <xdr:row>122</xdr:row>
      <xdr:rowOff>66675</xdr:rowOff>
    </xdr:from>
    <xdr:to>
      <xdr:col>9</xdr:col>
      <xdr:colOff>2082357</xdr:colOff>
      <xdr:row>140</xdr:row>
      <xdr:rowOff>190500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DAAF3A9-FFD4-47AA-A045-902DF5194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28479750"/>
          <a:ext cx="3101532" cy="415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1</xdr:col>
      <xdr:colOff>367665</xdr:colOff>
      <xdr:row>0</xdr:row>
      <xdr:rowOff>867985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295275</xdr:colOff>
      <xdr:row>10</xdr:row>
      <xdr:rowOff>123825</xdr:rowOff>
    </xdr:from>
    <xdr:to>
      <xdr:col>12</xdr:col>
      <xdr:colOff>135061</xdr:colOff>
      <xdr:row>33</xdr:row>
      <xdr:rowOff>177165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61966A-7CC5-4F2D-8356-DC893C50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5350" y="3238500"/>
          <a:ext cx="3642166" cy="4876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209287</xdr:colOff>
      <xdr:row>1</xdr:row>
      <xdr:rowOff>357186</xdr:rowOff>
    </xdr:from>
    <xdr:to>
      <xdr:col>7</xdr:col>
      <xdr:colOff>555624</xdr:colOff>
      <xdr:row>9</xdr:row>
      <xdr:rowOff>15606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A1C7CE-9A92-4547-BCFB-A306C254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0975" y="1198561"/>
          <a:ext cx="1108337" cy="14840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242455</xdr:colOff>
      <xdr:row>1</xdr:row>
      <xdr:rowOff>138546</xdr:rowOff>
    </xdr:from>
    <xdr:to>
      <xdr:col>8</xdr:col>
      <xdr:colOff>897805</xdr:colOff>
      <xdr:row>15</xdr:row>
      <xdr:rowOff>164524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6D762C-BD72-4513-9A79-1D0DBD1A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8614" y="1004455"/>
          <a:ext cx="2179350" cy="2918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</xdr:row>
      <xdr:rowOff>171450</xdr:rowOff>
    </xdr:from>
    <xdr:to>
      <xdr:col>10</xdr:col>
      <xdr:colOff>427660</xdr:colOff>
      <xdr:row>18</xdr:row>
      <xdr:rowOff>95250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FB8FCA5-E83F-47C5-9B8C-FD29D89A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77400" y="12477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20</xdr:row>
      <xdr:rowOff>0</xdr:rowOff>
    </xdr:from>
    <xdr:to>
      <xdr:col>10</xdr:col>
      <xdr:colOff>532435</xdr:colOff>
      <xdr:row>36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CA28619-7BD6-464B-BE88-60E390E5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48672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38</xdr:row>
      <xdr:rowOff>85725</xdr:rowOff>
    </xdr:from>
    <xdr:to>
      <xdr:col>10</xdr:col>
      <xdr:colOff>637210</xdr:colOff>
      <xdr:row>55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EA35755-5C03-47A6-B444-3FB8CC9C5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855345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57</xdr:row>
      <xdr:rowOff>0</xdr:rowOff>
    </xdr:from>
    <xdr:to>
      <xdr:col>10</xdr:col>
      <xdr:colOff>656260</xdr:colOff>
      <xdr:row>73</xdr:row>
      <xdr:rowOff>114300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607D18C-3DAA-4A3C-AFEF-9E85AC4C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0" y="122682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77</xdr:row>
      <xdr:rowOff>76200</xdr:rowOff>
    </xdr:from>
    <xdr:to>
      <xdr:col>10</xdr:col>
      <xdr:colOff>703885</xdr:colOff>
      <xdr:row>93</xdr:row>
      <xdr:rowOff>190500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B798EFE-74A5-4B25-ADE0-7B391E7CE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16344900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98</xdr:row>
      <xdr:rowOff>171450</xdr:rowOff>
    </xdr:from>
    <xdr:to>
      <xdr:col>10</xdr:col>
      <xdr:colOff>665785</xdr:colOff>
      <xdr:row>115</xdr:row>
      <xdr:rowOff>114300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A34A1F0-D6D5-496F-94DE-B2B9662E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5525" y="206406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514350</xdr:colOff>
      <xdr:row>120</xdr:row>
      <xdr:rowOff>114300</xdr:rowOff>
    </xdr:from>
    <xdr:to>
      <xdr:col>10</xdr:col>
      <xdr:colOff>703885</xdr:colOff>
      <xdr:row>137</xdr:row>
      <xdr:rowOff>28575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C7ECD9E-5555-4EA3-A3D8-2BCC802E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53625" y="24755475"/>
          <a:ext cx="2475535" cy="33147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140</xdr:row>
      <xdr:rowOff>76200</xdr:rowOff>
    </xdr:from>
    <xdr:to>
      <xdr:col>10</xdr:col>
      <xdr:colOff>761035</xdr:colOff>
      <xdr:row>156</xdr:row>
      <xdr:rowOff>190500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7737E64-A4A2-4B1A-9B28-106488E5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0775" y="28717875"/>
          <a:ext cx="2475535" cy="3314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MKT_Divisiones\MKT_DIVISIONES\ACCIONES%20RFW%202024\01%20ENERO\Sebastian%20W&#252;rth%20Open%202024\Sebastian%20W&#252;rth%20Open%20Day%20-%20Final.xlsx" TargetMode="External"/><Relationship Id="rId1" Type="http://schemas.openxmlformats.org/officeDocument/2006/relationships/externalLinkPath" Target="/MKT_Divisiones/MKT_DIVISIONES/ACCIONES%20RFW%202024/01%20ENERO/Sebastian%20W&#252;rth%20Open%202024/Sebastian%20W&#252;rth%20Open%20Day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áfico"/>
      <sheetName val="DRVs Duelos"/>
      <sheetName val="JGs Duelos"/>
      <sheetName val="K1 Duelos"/>
      <sheetName val="DIVISIONES Duelos"/>
      <sheetName val="JAS Duelos"/>
      <sheetName val="Autoservicios"/>
      <sheetName val="Vta RdV"/>
      <sheetName val="Vtas AS"/>
      <sheetName val="Clientes Compradores"/>
      <sheetName val="Objetiv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D3">
            <v>47469.56</v>
          </cell>
        </row>
        <row r="4">
          <cell r="D4">
            <v>54778.76</v>
          </cell>
        </row>
        <row r="5">
          <cell r="D5">
            <v>72984.349999999991</v>
          </cell>
        </row>
        <row r="6">
          <cell r="D6">
            <v>40381.22</v>
          </cell>
        </row>
        <row r="7">
          <cell r="D7">
            <v>33216.54</v>
          </cell>
        </row>
        <row r="8">
          <cell r="D8">
            <v>44810.119999999995</v>
          </cell>
        </row>
        <row r="9">
          <cell r="D9">
            <v>62248.570000000007</v>
          </cell>
        </row>
        <row r="10">
          <cell r="D10">
            <v>35955.759999999995</v>
          </cell>
        </row>
        <row r="11">
          <cell r="D11">
            <v>34064.410000000003</v>
          </cell>
        </row>
        <row r="12">
          <cell r="D12">
            <v>53575.579999999994</v>
          </cell>
        </row>
        <row r="13">
          <cell r="D13">
            <v>37123.360000000001</v>
          </cell>
        </row>
        <row r="14">
          <cell r="D14">
            <v>41526.78</v>
          </cell>
        </row>
        <row r="15">
          <cell r="D15">
            <v>41862.569999999992</v>
          </cell>
        </row>
        <row r="16">
          <cell r="D16">
            <v>30995.680000000004</v>
          </cell>
        </row>
      </sheetData>
      <sheetData sheetId="6" refreshError="1"/>
      <sheetData sheetId="7">
        <row r="1">
          <cell r="K1">
            <v>2885491.83</v>
          </cell>
        </row>
        <row r="3">
          <cell r="J3">
            <v>151</v>
          </cell>
          <cell r="K3">
            <v>210497.56</v>
          </cell>
        </row>
        <row r="4">
          <cell r="J4">
            <v>152</v>
          </cell>
          <cell r="K4">
            <v>202939.69</v>
          </cell>
        </row>
        <row r="5">
          <cell r="J5">
            <v>153</v>
          </cell>
          <cell r="K5">
            <v>133932.32999999999</v>
          </cell>
        </row>
        <row r="6">
          <cell r="J6">
            <v>155</v>
          </cell>
          <cell r="K6">
            <v>221944.71</v>
          </cell>
        </row>
        <row r="7">
          <cell r="J7">
            <v>156</v>
          </cell>
          <cell r="K7">
            <v>236163.6</v>
          </cell>
        </row>
        <row r="8">
          <cell r="J8">
            <v>157</v>
          </cell>
          <cell r="K8">
            <v>219744.66</v>
          </cell>
        </row>
        <row r="9">
          <cell r="J9">
            <v>158</v>
          </cell>
          <cell r="K9">
            <v>313313.8</v>
          </cell>
        </row>
        <row r="10">
          <cell r="J10">
            <v>159</v>
          </cell>
          <cell r="K10">
            <v>207817.41</v>
          </cell>
        </row>
        <row r="11">
          <cell r="J11">
            <v>160</v>
          </cell>
          <cell r="K11">
            <v>359403.74</v>
          </cell>
        </row>
        <row r="12">
          <cell r="J12">
            <v>161</v>
          </cell>
          <cell r="K12">
            <v>258912.85</v>
          </cell>
          <cell r="M12" t="str">
            <v>K3-KFZ</v>
          </cell>
          <cell r="N12">
            <v>388903.09000000008</v>
          </cell>
        </row>
        <row r="13">
          <cell r="J13">
            <v>162</v>
          </cell>
          <cell r="K13">
            <v>245530.06</v>
          </cell>
          <cell r="M13" t="str">
            <v>K3-HDW</v>
          </cell>
          <cell r="N13">
            <v>519028.66999999969</v>
          </cell>
        </row>
        <row r="14">
          <cell r="J14">
            <v>163</v>
          </cell>
          <cell r="K14">
            <v>189855.75</v>
          </cell>
        </row>
        <row r="15">
          <cell r="J15">
            <v>182</v>
          </cell>
          <cell r="K15">
            <v>33360.67</v>
          </cell>
        </row>
        <row r="16">
          <cell r="J16">
            <v>183</v>
          </cell>
        </row>
        <row r="17">
          <cell r="J17">
            <v>188</v>
          </cell>
        </row>
        <row r="18">
          <cell r="J18">
            <v>192</v>
          </cell>
        </row>
      </sheetData>
      <sheetData sheetId="8">
        <row r="1">
          <cell r="B1">
            <v>530149.07000000018</v>
          </cell>
        </row>
      </sheetData>
      <sheetData sheetId="9">
        <row r="1">
          <cell r="J1">
            <v>1597</v>
          </cell>
        </row>
        <row r="2">
          <cell r="F2" t="str">
            <v>RDV ACTIVOS</v>
          </cell>
          <cell r="G2" t="str">
            <v>VD K2</v>
          </cell>
          <cell r="H2" t="str">
            <v>K3-KFZ</v>
          </cell>
          <cell r="I2" t="str">
            <v>K3-HDW</v>
          </cell>
          <cell r="J2" t="str">
            <v>Total</v>
          </cell>
        </row>
        <row r="3">
          <cell r="B3">
            <v>151</v>
          </cell>
          <cell r="C3">
            <v>799</v>
          </cell>
          <cell r="F3">
            <v>151</v>
          </cell>
          <cell r="G3">
            <v>105</v>
          </cell>
          <cell r="H3">
            <v>12</v>
          </cell>
          <cell r="I3">
            <v>10</v>
          </cell>
          <cell r="J3">
            <v>124</v>
          </cell>
        </row>
        <row r="4">
          <cell r="B4">
            <v>152</v>
          </cell>
          <cell r="C4">
            <v>740</v>
          </cell>
          <cell r="F4">
            <v>152</v>
          </cell>
          <cell r="G4">
            <v>93</v>
          </cell>
          <cell r="H4">
            <v>15</v>
          </cell>
          <cell r="I4">
            <v>15</v>
          </cell>
          <cell r="J4">
            <v>127</v>
          </cell>
        </row>
        <row r="5">
          <cell r="B5">
            <v>153</v>
          </cell>
          <cell r="C5">
            <v>519</v>
          </cell>
          <cell r="F5">
            <v>153</v>
          </cell>
          <cell r="G5">
            <v>66</v>
          </cell>
          <cell r="H5">
            <v>10</v>
          </cell>
          <cell r="I5">
            <v>11</v>
          </cell>
          <cell r="J5">
            <v>90</v>
          </cell>
        </row>
        <row r="6">
          <cell r="B6">
            <v>155</v>
          </cell>
          <cell r="C6">
            <v>681</v>
          </cell>
          <cell r="F6">
            <v>155</v>
          </cell>
          <cell r="G6">
            <v>91</v>
          </cell>
          <cell r="H6">
            <v>19</v>
          </cell>
          <cell r="I6">
            <v>17</v>
          </cell>
          <cell r="J6">
            <v>129</v>
          </cell>
        </row>
        <row r="7">
          <cell r="B7">
            <v>156</v>
          </cell>
          <cell r="C7">
            <v>684</v>
          </cell>
          <cell r="F7">
            <v>156</v>
          </cell>
          <cell r="G7">
            <v>88</v>
          </cell>
          <cell r="H7">
            <v>18</v>
          </cell>
          <cell r="I7">
            <v>15</v>
          </cell>
          <cell r="J7">
            <v>124</v>
          </cell>
        </row>
        <row r="8">
          <cell r="B8">
            <v>157</v>
          </cell>
          <cell r="C8">
            <v>778</v>
          </cell>
          <cell r="F8">
            <v>157</v>
          </cell>
          <cell r="G8">
            <v>111</v>
          </cell>
          <cell r="H8">
            <v>24</v>
          </cell>
          <cell r="I8">
            <v>12</v>
          </cell>
          <cell r="J8">
            <v>145</v>
          </cell>
        </row>
        <row r="9">
          <cell r="B9">
            <v>158</v>
          </cell>
          <cell r="C9">
            <v>1039</v>
          </cell>
          <cell r="F9">
            <v>158</v>
          </cell>
          <cell r="G9">
            <v>120</v>
          </cell>
          <cell r="H9">
            <v>16</v>
          </cell>
          <cell r="I9">
            <v>18</v>
          </cell>
          <cell r="J9">
            <v>157</v>
          </cell>
        </row>
        <row r="10">
          <cell r="B10">
            <v>159</v>
          </cell>
          <cell r="C10">
            <v>822</v>
          </cell>
          <cell r="F10">
            <v>159</v>
          </cell>
          <cell r="G10">
            <v>106</v>
          </cell>
          <cell r="H10">
            <v>9</v>
          </cell>
          <cell r="I10">
            <v>11</v>
          </cell>
          <cell r="J10">
            <v>129</v>
          </cell>
        </row>
        <row r="11">
          <cell r="B11">
            <v>160</v>
          </cell>
          <cell r="C11">
            <v>928</v>
          </cell>
          <cell r="F11">
            <v>160</v>
          </cell>
          <cell r="G11">
            <v>112</v>
          </cell>
          <cell r="H11">
            <v>13</v>
          </cell>
          <cell r="I11">
            <v>18</v>
          </cell>
          <cell r="J11">
            <v>144</v>
          </cell>
        </row>
        <row r="12">
          <cell r="B12">
            <v>161</v>
          </cell>
          <cell r="C12">
            <v>921</v>
          </cell>
          <cell r="F12">
            <v>161</v>
          </cell>
          <cell r="G12">
            <v>136</v>
          </cell>
          <cell r="H12">
            <v>13</v>
          </cell>
          <cell r="I12">
            <v>15</v>
          </cell>
          <cell r="J12">
            <v>164</v>
          </cell>
        </row>
        <row r="13">
          <cell r="B13">
            <v>162</v>
          </cell>
          <cell r="C13">
            <v>955</v>
          </cell>
          <cell r="F13">
            <v>162</v>
          </cell>
          <cell r="G13">
            <v>129</v>
          </cell>
          <cell r="H13">
            <v>11</v>
          </cell>
          <cell r="I13">
            <v>13</v>
          </cell>
          <cell r="J13">
            <v>150</v>
          </cell>
        </row>
        <row r="14">
          <cell r="B14">
            <v>163</v>
          </cell>
          <cell r="C14">
            <v>555</v>
          </cell>
          <cell r="F14">
            <v>163</v>
          </cell>
          <cell r="G14">
            <v>72</v>
          </cell>
          <cell r="H14">
            <v>8</v>
          </cell>
          <cell r="I14">
            <v>7</v>
          </cell>
          <cell r="J14">
            <v>86</v>
          </cell>
        </row>
        <row r="15">
          <cell r="B15">
            <v>182</v>
          </cell>
          <cell r="C15">
            <v>295</v>
          </cell>
          <cell r="F15">
            <v>182</v>
          </cell>
          <cell r="J15">
            <v>28</v>
          </cell>
        </row>
        <row r="16">
          <cell r="B16">
            <v>183</v>
          </cell>
          <cell r="C16">
            <v>2</v>
          </cell>
        </row>
        <row r="17">
          <cell r="B17">
            <v>188</v>
          </cell>
          <cell r="C17">
            <v>5</v>
          </cell>
        </row>
        <row r="18">
          <cell r="B18">
            <v>192</v>
          </cell>
          <cell r="C18">
            <v>20</v>
          </cell>
        </row>
        <row r="19">
          <cell r="B19">
            <v>530</v>
          </cell>
          <cell r="C19">
            <v>143</v>
          </cell>
        </row>
        <row r="21">
          <cell r="C21">
            <v>9886</v>
          </cell>
        </row>
      </sheetData>
      <sheetData sheetId="10">
        <row r="2">
          <cell r="B2">
            <v>2919792.6005236371</v>
          </cell>
        </row>
        <row r="5">
          <cell r="A5">
            <v>151</v>
          </cell>
          <cell r="B5">
            <v>240025.47510545453</v>
          </cell>
        </row>
        <row r="6">
          <cell r="A6">
            <v>152</v>
          </cell>
          <cell r="B6">
            <v>203911.84400727286</v>
          </cell>
        </row>
        <row r="7">
          <cell r="A7">
            <v>153</v>
          </cell>
          <cell r="B7">
            <v>144880.00080727271</v>
          </cell>
        </row>
        <row r="8">
          <cell r="A8">
            <v>155</v>
          </cell>
          <cell r="B8">
            <v>233511.62786909103</v>
          </cell>
        </row>
        <row r="9">
          <cell r="A9">
            <v>156</v>
          </cell>
          <cell r="B9">
            <v>221202.00841454545</v>
          </cell>
        </row>
        <row r="10">
          <cell r="A10">
            <v>157</v>
          </cell>
          <cell r="B10">
            <v>282678.91794909094</v>
          </cell>
        </row>
        <row r="11">
          <cell r="A11">
            <v>158</v>
          </cell>
          <cell r="B11">
            <v>302432.03827636346</v>
          </cell>
        </row>
        <row r="12">
          <cell r="A12">
            <v>159</v>
          </cell>
          <cell r="B12">
            <v>215172.20875636366</v>
          </cell>
        </row>
        <row r="13">
          <cell r="A13">
            <v>160</v>
          </cell>
          <cell r="B13">
            <v>291559.44875636359</v>
          </cell>
        </row>
        <row r="14">
          <cell r="A14">
            <v>161</v>
          </cell>
          <cell r="B14">
            <v>271590.96563636384</v>
          </cell>
        </row>
        <row r="15">
          <cell r="A15">
            <v>162</v>
          </cell>
          <cell r="B15">
            <v>273320.30415999983</v>
          </cell>
        </row>
        <row r="16">
          <cell r="A16">
            <v>163</v>
          </cell>
          <cell r="B16">
            <v>187599.30754181818</v>
          </cell>
        </row>
        <row r="17">
          <cell r="A17">
            <v>71</v>
          </cell>
          <cell r="B17">
            <v>0</v>
          </cell>
        </row>
        <row r="18">
          <cell r="A18">
            <v>182</v>
          </cell>
          <cell r="B18">
            <v>24184.921439999998</v>
          </cell>
        </row>
        <row r="25">
          <cell r="J25" t="str">
            <v>K3-KFZ</v>
          </cell>
          <cell r="K25">
            <v>432327.42627636378</v>
          </cell>
        </row>
        <row r="26">
          <cell r="J26" t="str">
            <v>K3-HDW</v>
          </cell>
          <cell r="K26">
            <v>552026.27083636366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/>
  </sheetViews>
  <sheetFormatPr baseColWidth="10" defaultRowHeight="14.4" x14ac:dyDescent="0.3"/>
  <cols>
    <col min="3" max="3" width="26.5546875" bestFit="1" customWidth="1"/>
    <col min="5" max="5" width="11.44140625" hidden="1" customWidth="1"/>
    <col min="7" max="7" width="0" hidden="1" customWidth="1"/>
    <col min="9" max="9" width="0" hidden="1" customWidth="1"/>
    <col min="11" max="11" width="0" hidden="1" customWidth="1"/>
    <col min="13" max="13" width="12.6640625" bestFit="1" customWidth="1"/>
    <col min="17" max="37" width="11.44140625" style="70"/>
  </cols>
  <sheetData>
    <row r="1" spans="1:16" x14ac:dyDescent="0.3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2" spans="1:16" x14ac:dyDescent="0.3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</row>
    <row r="3" spans="1:16" ht="15" x14ac:dyDescent="0.3">
      <c r="A3" s="70"/>
      <c r="B3" s="70"/>
      <c r="C3" s="85"/>
      <c r="D3" s="187">
        <v>0.375</v>
      </c>
      <c r="E3" s="114">
        <v>0.41666666666666669</v>
      </c>
      <c r="F3" s="187">
        <v>0.45833333333333298</v>
      </c>
      <c r="G3" s="114">
        <v>0.5</v>
      </c>
      <c r="H3" s="187">
        <v>0.54166666666666596</v>
      </c>
      <c r="I3" s="114">
        <v>0.58333333333333304</v>
      </c>
      <c r="J3" s="187">
        <v>0.625</v>
      </c>
      <c r="K3" s="114">
        <v>0.66666666666666596</v>
      </c>
      <c r="L3" s="187">
        <v>0.70833333333333304</v>
      </c>
      <c r="M3" s="188" t="s">
        <v>616</v>
      </c>
      <c r="N3" s="70"/>
      <c r="O3" s="70"/>
      <c r="P3" s="70"/>
    </row>
    <row r="4" spans="1:16" ht="15" x14ac:dyDescent="0.3">
      <c r="A4" s="70"/>
      <c r="B4" s="70"/>
      <c r="C4" s="95" t="s">
        <v>728</v>
      </c>
      <c r="D4" s="115">
        <v>234922</v>
      </c>
      <c r="E4" s="101">
        <v>620076</v>
      </c>
      <c r="F4" s="115">
        <v>985745</v>
      </c>
      <c r="G4" s="101">
        <v>1443471</v>
      </c>
      <c r="H4" s="115">
        <v>1818354</v>
      </c>
      <c r="I4" s="101">
        <v>2160769</v>
      </c>
      <c r="J4" s="115">
        <v>2318209</v>
      </c>
      <c r="K4" s="101">
        <v>2514689</v>
      </c>
      <c r="L4" s="115">
        <v>2780565</v>
      </c>
      <c r="M4" s="189">
        <v>3218580</v>
      </c>
      <c r="N4" s="70"/>
      <c r="O4" s="70"/>
      <c r="P4" s="70"/>
    </row>
    <row r="5" spans="1:16" ht="15" x14ac:dyDescent="0.3">
      <c r="A5" s="70"/>
      <c r="B5" s="70"/>
      <c r="C5" s="95" t="s">
        <v>729</v>
      </c>
      <c r="D5" s="115">
        <v>253917</v>
      </c>
      <c r="E5" s="101">
        <v>648310</v>
      </c>
      <c r="F5" s="115">
        <v>867950</v>
      </c>
      <c r="G5" s="101">
        <v>1210592.0999999999</v>
      </c>
      <c r="H5" s="115">
        <v>1632835.8699999999</v>
      </c>
      <c r="I5" s="101">
        <v>1899098</v>
      </c>
      <c r="J5" s="115">
        <v>2082077.6800000004</v>
      </c>
      <c r="K5" s="101">
        <v>2291470</v>
      </c>
      <c r="L5" s="115">
        <v>2510740.8200000012</v>
      </c>
      <c r="M5" s="189">
        <v>2885491.83</v>
      </c>
      <c r="N5" s="70"/>
      <c r="O5" s="70"/>
      <c r="P5" s="70"/>
    </row>
    <row r="6" spans="1:16" ht="15" x14ac:dyDescent="0.3">
      <c r="A6" s="70"/>
      <c r="B6" s="70"/>
      <c r="C6" s="95" t="s">
        <v>798</v>
      </c>
      <c r="D6" s="115">
        <v>176191.30000000002</v>
      </c>
      <c r="E6" s="101">
        <v>371972.77000000008</v>
      </c>
      <c r="F6" s="115">
        <v>672351.01999999979</v>
      </c>
      <c r="G6" s="101">
        <v>941728.91</v>
      </c>
      <c r="H6" s="115">
        <v>1232884.93</v>
      </c>
      <c r="I6" s="101">
        <v>1391473.3049999999</v>
      </c>
      <c r="J6" s="115">
        <v>1550061.68</v>
      </c>
      <c r="K6" s="101">
        <v>1729641.1999999988</v>
      </c>
      <c r="L6" s="115">
        <v>1976420.63</v>
      </c>
      <c r="M6" s="189">
        <v>2344917</v>
      </c>
      <c r="N6" s="70"/>
      <c r="O6" s="70"/>
      <c r="P6" s="70"/>
    </row>
    <row r="7" spans="1:16" x14ac:dyDescent="0.3">
      <c r="A7" s="70"/>
      <c r="B7" s="70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70"/>
      <c r="O7" s="70"/>
      <c r="P7" s="70"/>
    </row>
    <row r="8" spans="1:16" x14ac:dyDescent="0.3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</row>
    <row r="9" spans="1:16" x14ac:dyDescent="0.3">
      <c r="A9" s="70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</row>
    <row r="10" spans="1:16" x14ac:dyDescent="0.3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116"/>
      <c r="O10" s="70"/>
      <c r="P10" s="70"/>
    </row>
    <row r="11" spans="1:16" x14ac:dyDescent="0.3">
      <c r="A11" s="70"/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116"/>
      <c r="O11" s="70"/>
      <c r="P11" s="70"/>
    </row>
    <row r="12" spans="1:16" x14ac:dyDescent="0.3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116"/>
      <c r="O12" s="70"/>
      <c r="P12" s="70"/>
    </row>
    <row r="13" spans="1:16" x14ac:dyDescent="0.3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116"/>
      <c r="O13" s="70"/>
      <c r="P13" s="70"/>
    </row>
    <row r="14" spans="1:16" x14ac:dyDescent="0.3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116"/>
      <c r="O14" s="70"/>
      <c r="P14" s="70"/>
    </row>
    <row r="15" spans="1:16" x14ac:dyDescent="0.3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116"/>
      <c r="O15" s="70"/>
      <c r="P15" s="70"/>
    </row>
    <row r="16" spans="1:16" x14ac:dyDescent="0.3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116"/>
      <c r="O16" s="70"/>
      <c r="P16" s="70"/>
    </row>
    <row r="17" spans="1:16" x14ac:dyDescent="0.3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116"/>
      <c r="O17" s="70"/>
      <c r="P17" s="70"/>
    </row>
    <row r="18" spans="1:16" x14ac:dyDescent="0.3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16"/>
      <c r="O18" s="70"/>
      <c r="P18" s="70"/>
    </row>
    <row r="19" spans="1:16" x14ac:dyDescent="0.3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116"/>
      <c r="O19" s="70"/>
      <c r="P19" s="70"/>
    </row>
    <row r="20" spans="1:16" x14ac:dyDescent="0.3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116"/>
      <c r="O20" s="70"/>
      <c r="P20" s="70"/>
    </row>
    <row r="21" spans="1:16" x14ac:dyDescent="0.3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116"/>
      <c r="O21" s="70"/>
      <c r="P21" s="70"/>
    </row>
    <row r="22" spans="1:16" x14ac:dyDescent="0.3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116"/>
      <c r="O22" s="70"/>
      <c r="P22" s="70"/>
    </row>
    <row r="23" spans="1:16" x14ac:dyDescent="0.3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</row>
    <row r="24" spans="1:16" x14ac:dyDescent="0.3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</row>
    <row r="25" spans="1:16" x14ac:dyDescent="0.3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</row>
    <row r="26" spans="1:16" x14ac:dyDescent="0.3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</row>
    <row r="27" spans="1:16" x14ac:dyDescent="0.3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</row>
    <row r="28" spans="1:16" x14ac:dyDescent="0.3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</row>
    <row r="29" spans="1:16" x14ac:dyDescent="0.3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</row>
    <row r="30" spans="1:16" x14ac:dyDescent="0.3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</row>
    <row r="31" spans="1:16" x14ac:dyDescent="0.3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</row>
    <row r="32" spans="1:16" x14ac:dyDescent="0.3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</row>
    <row r="33" spans="1:16" x14ac:dyDescent="0.3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</row>
    <row r="34" spans="1:16" x14ac:dyDescent="0.3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</row>
    <row r="35" spans="1:16" x14ac:dyDescent="0.3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</row>
    <row r="36" spans="1:16" x14ac:dyDescent="0.3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</row>
    <row r="37" spans="1:16" x14ac:dyDescent="0.3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</row>
    <row r="38" spans="1:16" x14ac:dyDescent="0.3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</row>
    <row r="39" spans="1:16" s="70" customFormat="1" x14ac:dyDescent="0.3"/>
    <row r="40" spans="1:16" s="70" customFormat="1" x14ac:dyDescent="0.3"/>
    <row r="41" spans="1:16" s="70" customFormat="1" x14ac:dyDescent="0.3"/>
    <row r="42" spans="1:16" s="70" customFormat="1" x14ac:dyDescent="0.3"/>
    <row r="43" spans="1:16" s="70" customFormat="1" x14ac:dyDescent="0.3"/>
    <row r="44" spans="1:16" s="70" customFormat="1" x14ac:dyDescent="0.3"/>
    <row r="45" spans="1:16" s="70" customFormat="1" x14ac:dyDescent="0.3"/>
    <row r="46" spans="1:16" s="70" customFormat="1" x14ac:dyDescent="0.3"/>
    <row r="47" spans="1:16" s="70" customFormat="1" x14ac:dyDescent="0.3"/>
    <row r="48" spans="1:16" s="70" customFormat="1" x14ac:dyDescent="0.3"/>
    <row r="49" s="70" customFormat="1" x14ac:dyDescent="0.3"/>
    <row r="50" s="70" customFormat="1" x14ac:dyDescent="0.3"/>
    <row r="51" s="70" customFormat="1" x14ac:dyDescent="0.3"/>
    <row r="52" s="70" customFormat="1" x14ac:dyDescent="0.3"/>
    <row r="53" s="70" customFormat="1" x14ac:dyDescent="0.3"/>
    <row r="54" s="70" customFormat="1" x14ac:dyDescent="0.3"/>
    <row r="55" s="70" customFormat="1" x14ac:dyDescent="0.3"/>
    <row r="56" s="70" customFormat="1" x14ac:dyDescent="0.3"/>
    <row r="57" s="70" customFormat="1" x14ac:dyDescent="0.3"/>
    <row r="58" s="70" customFormat="1" x14ac:dyDescent="0.3"/>
    <row r="59" s="70" customFormat="1" x14ac:dyDescent="0.3"/>
    <row r="60" s="70" customFormat="1" x14ac:dyDescent="0.3"/>
    <row r="61" s="70" customFormat="1" x14ac:dyDescent="0.3"/>
    <row r="62" s="70" customFormat="1" x14ac:dyDescent="0.3"/>
    <row r="63" s="70" customFormat="1" x14ac:dyDescent="0.3"/>
    <row r="64" s="70" customFormat="1" x14ac:dyDescent="0.3"/>
    <row r="65" s="70" customFormat="1" x14ac:dyDescent="0.3"/>
    <row r="66" s="70" customFormat="1" x14ac:dyDescent="0.3"/>
    <row r="67" s="70" customFormat="1" x14ac:dyDescent="0.3"/>
    <row r="68" s="70" customFormat="1" x14ac:dyDescent="0.3"/>
    <row r="69" s="70" customFormat="1" x14ac:dyDescent="0.3"/>
    <row r="70" s="70" customFormat="1" x14ac:dyDescent="0.3"/>
    <row r="71" s="70" customFormat="1" x14ac:dyDescent="0.3"/>
    <row r="72" s="70" customFormat="1" x14ac:dyDescent="0.3"/>
    <row r="73" s="70" customFormat="1" x14ac:dyDescent="0.3"/>
    <row r="74" s="70" customFormat="1" x14ac:dyDescent="0.3"/>
    <row r="75" s="70" customFormat="1" x14ac:dyDescent="0.3"/>
    <row r="76" s="70" customFormat="1" x14ac:dyDescent="0.3"/>
    <row r="77" s="70" customFormat="1" x14ac:dyDescent="0.3"/>
    <row r="78" s="70" customFormat="1" x14ac:dyDescent="0.3"/>
    <row r="79" s="70" customFormat="1" x14ac:dyDescent="0.3"/>
    <row r="80" s="70" customFormat="1" x14ac:dyDescent="0.3"/>
    <row r="81" s="70" customFormat="1" x14ac:dyDescent="0.3"/>
    <row r="82" s="70" customFormat="1" x14ac:dyDescent="0.3"/>
    <row r="83" s="70" customFormat="1" x14ac:dyDescent="0.3"/>
    <row r="84" s="70" customFormat="1" x14ac:dyDescent="0.3"/>
    <row r="85" s="70" customFormat="1" x14ac:dyDescent="0.3"/>
    <row r="86" s="70" customFormat="1" x14ac:dyDescent="0.3"/>
    <row r="87" s="70" customFormat="1" x14ac:dyDescent="0.3"/>
    <row r="88" s="70" customFormat="1" x14ac:dyDescent="0.3"/>
    <row r="89" s="70" customFormat="1" x14ac:dyDescent="0.3"/>
    <row r="90" s="70" customFormat="1" x14ac:dyDescent="0.3"/>
    <row r="91" s="70" customFormat="1" x14ac:dyDescent="0.3"/>
    <row r="92" s="70" customFormat="1" x14ac:dyDescent="0.3"/>
    <row r="93" s="70" customFormat="1" x14ac:dyDescent="0.3"/>
    <row r="94" s="70" customFormat="1" x14ac:dyDescent="0.3"/>
    <row r="95" s="70" customFormat="1" x14ac:dyDescent="0.3"/>
    <row r="96" s="70" customFormat="1" x14ac:dyDescent="0.3"/>
    <row r="97" s="70" customFormat="1" x14ac:dyDescent="0.3"/>
    <row r="98" s="70" customFormat="1" x14ac:dyDescent="0.3"/>
    <row r="99" s="70" customFormat="1" x14ac:dyDescent="0.3"/>
    <row r="100" s="70" customFormat="1" x14ac:dyDescent="0.3"/>
    <row r="101" s="70" customFormat="1" x14ac:dyDescent="0.3"/>
    <row r="102" s="70" customFormat="1" x14ac:dyDescent="0.3"/>
    <row r="103" s="70" customFormat="1" x14ac:dyDescent="0.3"/>
    <row r="104" s="70" customFormat="1" x14ac:dyDescent="0.3"/>
    <row r="105" s="70" customFormat="1" x14ac:dyDescent="0.3"/>
    <row r="106" s="70" customFormat="1" x14ac:dyDescent="0.3"/>
    <row r="107" s="70" customFormat="1" x14ac:dyDescent="0.3"/>
    <row r="108" s="70" customFormat="1" x14ac:dyDescent="0.3"/>
    <row r="109" s="70" customFormat="1" x14ac:dyDescent="0.3"/>
    <row r="110" s="70" customFormat="1" x14ac:dyDescent="0.3"/>
    <row r="111" s="70" customFormat="1" x14ac:dyDescent="0.3"/>
    <row r="112" s="70" customFormat="1" x14ac:dyDescent="0.3"/>
    <row r="113" s="70" customFormat="1" x14ac:dyDescent="0.3"/>
    <row r="114" s="70" customFormat="1" x14ac:dyDescent="0.3"/>
    <row r="115" s="70" customFormat="1" x14ac:dyDescent="0.3"/>
    <row r="116" s="70" customFormat="1" x14ac:dyDescent="0.3"/>
    <row r="117" s="70" customFormat="1" x14ac:dyDescent="0.3"/>
    <row r="118" s="70" customFormat="1" x14ac:dyDescent="0.3"/>
    <row r="119" s="70" customFormat="1" x14ac:dyDescent="0.3"/>
    <row r="120" s="70" customFormat="1" x14ac:dyDescent="0.3"/>
    <row r="121" s="70" customFormat="1" x14ac:dyDescent="0.3"/>
    <row r="122" s="70" customFormat="1" x14ac:dyDescent="0.3"/>
    <row r="123" s="70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O21"/>
  <sheetViews>
    <sheetView workbookViewId="0">
      <selection activeCell="A3" sqref="A3"/>
    </sheetView>
  </sheetViews>
  <sheetFormatPr baseColWidth="10" defaultRowHeight="14.4" x14ac:dyDescent="0.3"/>
  <cols>
    <col min="6" max="6" width="12.88671875" bestFit="1" customWidth="1"/>
  </cols>
  <sheetData>
    <row r="1" spans="2:15" x14ac:dyDescent="0.3">
      <c r="B1" s="6"/>
      <c r="C1" s="186">
        <f>SUM(C3:C15)</f>
        <v>8551</v>
      </c>
      <c r="F1" s="206" t="s">
        <v>834</v>
      </c>
      <c r="G1" s="206"/>
      <c r="J1">
        <f>SUM(J3:J15)</f>
        <v>1609</v>
      </c>
      <c r="K1">
        <f>SUM(K3:K15)</f>
        <v>1609</v>
      </c>
    </row>
    <row r="2" spans="2:15" x14ac:dyDescent="0.3">
      <c r="B2" s="6" t="s">
        <v>689</v>
      </c>
      <c r="C2" s="6" t="s">
        <v>745</v>
      </c>
      <c r="F2" t="s">
        <v>795</v>
      </c>
      <c r="G2" t="s">
        <v>797</v>
      </c>
      <c r="H2" t="s">
        <v>661</v>
      </c>
      <c r="I2" t="s">
        <v>662</v>
      </c>
      <c r="J2" s="6" t="s">
        <v>796</v>
      </c>
    </row>
    <row r="3" spans="2:15" x14ac:dyDescent="0.3">
      <c r="B3" s="205">
        <v>151</v>
      </c>
      <c r="C3" s="90">
        <v>657</v>
      </c>
      <c r="F3">
        <v>151</v>
      </c>
      <c r="G3">
        <v>106</v>
      </c>
      <c r="H3">
        <v>11</v>
      </c>
      <c r="I3">
        <v>12</v>
      </c>
      <c r="J3" s="37">
        <v>129</v>
      </c>
      <c r="K3">
        <f>+G3+H3+I3</f>
        <v>129</v>
      </c>
      <c r="N3">
        <v>11</v>
      </c>
      <c r="O3">
        <v>12</v>
      </c>
    </row>
    <row r="4" spans="2:15" x14ac:dyDescent="0.3">
      <c r="B4" s="205">
        <v>152</v>
      </c>
      <c r="C4" s="90">
        <v>642</v>
      </c>
      <c r="F4">
        <v>152</v>
      </c>
      <c r="G4">
        <v>95</v>
      </c>
      <c r="H4">
        <v>15</v>
      </c>
      <c r="I4">
        <v>17</v>
      </c>
      <c r="J4" s="37">
        <v>127</v>
      </c>
      <c r="K4">
        <f t="shared" ref="K4:K14" si="0">+G4+H4+I4</f>
        <v>127</v>
      </c>
      <c r="N4">
        <v>15</v>
      </c>
      <c r="O4">
        <v>17</v>
      </c>
    </row>
    <row r="5" spans="2:15" x14ac:dyDescent="0.3">
      <c r="B5" s="205">
        <v>153</v>
      </c>
      <c r="C5" s="90">
        <v>449</v>
      </c>
      <c r="F5">
        <v>153</v>
      </c>
      <c r="G5">
        <v>69</v>
      </c>
      <c r="H5">
        <v>11</v>
      </c>
      <c r="I5">
        <v>13</v>
      </c>
      <c r="J5" s="37">
        <v>93</v>
      </c>
      <c r="K5">
        <f t="shared" si="0"/>
        <v>93</v>
      </c>
      <c r="N5">
        <v>11</v>
      </c>
      <c r="O5">
        <v>13</v>
      </c>
    </row>
    <row r="6" spans="2:15" x14ac:dyDescent="0.3">
      <c r="B6" s="205">
        <v>155</v>
      </c>
      <c r="C6" s="90">
        <v>620</v>
      </c>
      <c r="F6">
        <v>155</v>
      </c>
      <c r="G6">
        <v>92</v>
      </c>
      <c r="H6">
        <v>17</v>
      </c>
      <c r="I6">
        <v>21</v>
      </c>
      <c r="J6" s="37">
        <v>130</v>
      </c>
      <c r="K6">
        <f t="shared" si="0"/>
        <v>130</v>
      </c>
      <c r="N6">
        <v>17</v>
      </c>
      <c r="O6">
        <v>21</v>
      </c>
    </row>
    <row r="7" spans="2:15" x14ac:dyDescent="0.3">
      <c r="B7" s="205">
        <v>156</v>
      </c>
      <c r="C7" s="90">
        <v>605</v>
      </c>
      <c r="F7">
        <v>156</v>
      </c>
      <c r="G7">
        <v>91</v>
      </c>
      <c r="H7">
        <v>15</v>
      </c>
      <c r="I7">
        <v>18</v>
      </c>
      <c r="J7" s="37">
        <v>124</v>
      </c>
      <c r="K7">
        <f t="shared" si="0"/>
        <v>124</v>
      </c>
      <c r="N7">
        <v>15</v>
      </c>
      <c r="O7">
        <v>18</v>
      </c>
    </row>
    <row r="8" spans="2:15" x14ac:dyDescent="0.3">
      <c r="B8" s="205">
        <v>157</v>
      </c>
      <c r="C8" s="90">
        <v>847</v>
      </c>
      <c r="F8">
        <v>157</v>
      </c>
      <c r="G8">
        <v>114</v>
      </c>
      <c r="H8">
        <v>12</v>
      </c>
      <c r="I8">
        <v>25</v>
      </c>
      <c r="J8" s="37">
        <v>151</v>
      </c>
      <c r="K8">
        <f t="shared" si="0"/>
        <v>151</v>
      </c>
      <c r="N8">
        <v>12</v>
      </c>
      <c r="O8">
        <v>25</v>
      </c>
    </row>
    <row r="9" spans="2:15" x14ac:dyDescent="0.3">
      <c r="B9" s="205">
        <v>158</v>
      </c>
      <c r="C9" s="90">
        <v>852</v>
      </c>
      <c r="F9">
        <v>158</v>
      </c>
      <c r="G9">
        <v>114</v>
      </c>
      <c r="H9">
        <v>19</v>
      </c>
      <c r="I9">
        <v>18</v>
      </c>
      <c r="J9" s="37">
        <v>151</v>
      </c>
      <c r="K9">
        <f t="shared" si="0"/>
        <v>151</v>
      </c>
      <c r="N9">
        <v>19</v>
      </c>
      <c r="O9">
        <v>18</v>
      </c>
    </row>
    <row r="10" spans="2:15" x14ac:dyDescent="0.3">
      <c r="B10" s="205">
        <v>159</v>
      </c>
      <c r="C10" s="90">
        <v>673</v>
      </c>
      <c r="F10">
        <v>159</v>
      </c>
      <c r="G10">
        <v>107</v>
      </c>
      <c r="H10">
        <v>12</v>
      </c>
      <c r="I10">
        <v>10</v>
      </c>
      <c r="J10" s="37">
        <v>129</v>
      </c>
      <c r="K10">
        <f t="shared" si="0"/>
        <v>129</v>
      </c>
      <c r="N10">
        <v>12</v>
      </c>
      <c r="O10">
        <v>10</v>
      </c>
    </row>
    <row r="11" spans="2:15" x14ac:dyDescent="0.3">
      <c r="B11" s="205">
        <v>160</v>
      </c>
      <c r="C11" s="90">
        <v>756</v>
      </c>
      <c r="F11">
        <v>160</v>
      </c>
      <c r="G11">
        <v>110</v>
      </c>
      <c r="H11">
        <v>18</v>
      </c>
      <c r="I11">
        <v>16</v>
      </c>
      <c r="J11" s="37">
        <v>144</v>
      </c>
      <c r="K11">
        <f t="shared" si="0"/>
        <v>144</v>
      </c>
      <c r="N11">
        <v>18</v>
      </c>
      <c r="O11">
        <v>16</v>
      </c>
    </row>
    <row r="12" spans="2:15" x14ac:dyDescent="0.3">
      <c r="B12" s="205">
        <v>161</v>
      </c>
      <c r="C12" s="90">
        <v>738</v>
      </c>
      <c r="F12">
        <v>161</v>
      </c>
      <c r="G12">
        <v>131</v>
      </c>
      <c r="H12">
        <v>15</v>
      </c>
      <c r="I12">
        <v>14</v>
      </c>
      <c r="J12" s="37">
        <v>160</v>
      </c>
      <c r="K12">
        <f t="shared" si="0"/>
        <v>160</v>
      </c>
      <c r="N12">
        <v>15</v>
      </c>
      <c r="O12">
        <v>14</v>
      </c>
    </row>
    <row r="13" spans="2:15" x14ac:dyDescent="0.3">
      <c r="B13" s="205">
        <v>162</v>
      </c>
      <c r="C13" s="90">
        <v>880</v>
      </c>
      <c r="F13">
        <v>162</v>
      </c>
      <c r="G13">
        <v>126</v>
      </c>
      <c r="H13">
        <v>13</v>
      </c>
      <c r="I13">
        <v>11</v>
      </c>
      <c r="J13" s="37">
        <v>150</v>
      </c>
      <c r="K13">
        <f t="shared" si="0"/>
        <v>150</v>
      </c>
      <c r="N13">
        <v>13</v>
      </c>
      <c r="O13">
        <v>11</v>
      </c>
    </row>
    <row r="14" spans="2:15" x14ac:dyDescent="0.3">
      <c r="B14" s="205">
        <v>163</v>
      </c>
      <c r="C14" s="90">
        <v>551</v>
      </c>
      <c r="F14">
        <v>163</v>
      </c>
      <c r="G14">
        <v>74</v>
      </c>
      <c r="H14">
        <v>7</v>
      </c>
      <c r="I14">
        <v>9</v>
      </c>
      <c r="J14" s="37">
        <v>90</v>
      </c>
      <c r="K14">
        <f t="shared" si="0"/>
        <v>90</v>
      </c>
      <c r="N14">
        <v>7</v>
      </c>
      <c r="O14">
        <v>9</v>
      </c>
    </row>
    <row r="15" spans="2:15" x14ac:dyDescent="0.3">
      <c r="B15" s="205">
        <v>182</v>
      </c>
      <c r="C15" s="90">
        <v>281</v>
      </c>
      <c r="F15">
        <v>182</v>
      </c>
      <c r="J15" s="37">
        <v>31</v>
      </c>
      <c r="K15">
        <v>31</v>
      </c>
    </row>
    <row r="16" spans="2:15" x14ac:dyDescent="0.3">
      <c r="B16">
        <v>188</v>
      </c>
      <c r="C16">
        <v>13</v>
      </c>
    </row>
    <row r="17" spans="2:4" x14ac:dyDescent="0.3">
      <c r="B17">
        <v>192</v>
      </c>
      <c r="C17">
        <v>8</v>
      </c>
    </row>
    <row r="18" spans="2:4" x14ac:dyDescent="0.3">
      <c r="B18">
        <v>530</v>
      </c>
      <c r="C18">
        <v>173</v>
      </c>
      <c r="D18" s="2"/>
    </row>
    <row r="21" spans="2:4" x14ac:dyDescent="0.3">
      <c r="C21" s="2">
        <f>SUM(C3:C19)</f>
        <v>8745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X2112"/>
  <sheetViews>
    <sheetView workbookViewId="0"/>
  </sheetViews>
  <sheetFormatPr baseColWidth="10" defaultRowHeight="14.4" x14ac:dyDescent="0.3"/>
  <cols>
    <col min="2" max="2" width="14.33203125" bestFit="1" customWidth="1"/>
    <col min="5" max="5" width="11.88671875" bestFit="1" customWidth="1"/>
    <col min="8" max="8" width="11.44140625" style="2"/>
    <col min="17" max="17" width="49.88671875" bestFit="1" customWidth="1"/>
    <col min="18" max="18" width="17.88671875" bestFit="1" customWidth="1"/>
    <col min="20" max="20" width="21" bestFit="1" customWidth="1"/>
    <col min="21" max="21" width="14" customWidth="1"/>
    <col min="22" max="22" width="17.88671875" bestFit="1" customWidth="1"/>
    <col min="23" max="23" width="11.44140625" style="2"/>
    <col min="24" max="24" width="11.44140625" style="102"/>
    <col min="27" max="27" width="49.88671875" bestFit="1" customWidth="1"/>
  </cols>
  <sheetData>
    <row r="1" spans="1:23" x14ac:dyDescent="0.3">
      <c r="B1" s="2"/>
      <c r="Q1" s="24">
        <v>1.6</v>
      </c>
      <c r="U1" s="5"/>
      <c r="V1" s="5"/>
      <c r="W1" s="2">
        <f>SUM(W4:W164)</f>
        <v>661204.82999999949</v>
      </c>
    </row>
    <row r="2" spans="1:23" x14ac:dyDescent="0.3">
      <c r="A2" s="207" t="s">
        <v>209</v>
      </c>
      <c r="B2" s="36">
        <f>SUM(B5:B20)</f>
        <v>3169654.9192983815</v>
      </c>
      <c r="D2" s="207" t="s">
        <v>5</v>
      </c>
      <c r="E2" s="2">
        <f>SUM(E5:E180)</f>
        <v>3169654.9193154867</v>
      </c>
      <c r="G2" t="s">
        <v>209</v>
      </c>
      <c r="H2" s="2">
        <f>SUM(H5:H2168)</f>
        <v>3169654.9192983788</v>
      </c>
      <c r="K2" s="2">
        <f>SUM(K5:K24)</f>
        <v>3169654.9192983825</v>
      </c>
      <c r="N2" s="2">
        <f>SUM(N5:N14)</f>
        <v>3169654.919298382</v>
      </c>
      <c r="T2" s="5" t="s">
        <v>206</v>
      </c>
      <c r="U2" s="5" t="s">
        <v>608</v>
      </c>
      <c r="V2" t="s">
        <v>608</v>
      </c>
    </row>
    <row r="3" spans="1:23" x14ac:dyDescent="0.3">
      <c r="A3" t="s">
        <v>208</v>
      </c>
      <c r="B3" s="9">
        <f>SUM(B5:B17)</f>
        <v>3140004.0831311089</v>
      </c>
      <c r="D3" t="s">
        <v>610</v>
      </c>
      <c r="E3" s="2">
        <f>SUM(E6:E180)</f>
        <v>3158176.1920063957</v>
      </c>
      <c r="G3" t="s">
        <v>615</v>
      </c>
      <c r="P3" t="s">
        <v>18</v>
      </c>
      <c r="Q3" t="s">
        <v>473</v>
      </c>
      <c r="R3" t="s">
        <v>147</v>
      </c>
      <c r="S3" t="s">
        <v>815</v>
      </c>
      <c r="T3" s="5" t="s">
        <v>816</v>
      </c>
      <c r="U3" s="5" t="s">
        <v>817</v>
      </c>
      <c r="V3" t="s">
        <v>818</v>
      </c>
      <c r="W3" s="2" t="s">
        <v>819</v>
      </c>
    </row>
    <row r="4" spans="1:23" x14ac:dyDescent="0.3">
      <c r="G4" t="s">
        <v>718</v>
      </c>
      <c r="H4" s="2" t="s">
        <v>172</v>
      </c>
      <c r="J4" t="s">
        <v>742</v>
      </c>
      <c r="K4" t="s">
        <v>743</v>
      </c>
      <c r="M4" t="s">
        <v>740</v>
      </c>
      <c r="N4" t="s">
        <v>741</v>
      </c>
      <c r="P4" t="s">
        <v>56</v>
      </c>
      <c r="Q4" t="s">
        <v>474</v>
      </c>
      <c r="R4" t="s">
        <v>16</v>
      </c>
      <c r="S4">
        <v>21</v>
      </c>
      <c r="T4" s="5">
        <v>54306.06</v>
      </c>
      <c r="U4" s="5">
        <v>2586</v>
      </c>
      <c r="V4" s="5">
        <v>1</v>
      </c>
      <c r="W4" s="2">
        <v>4137.6000000000004</v>
      </c>
    </row>
    <row r="5" spans="1:23" x14ac:dyDescent="0.3">
      <c r="A5">
        <v>151</v>
      </c>
      <c r="B5" s="9">
        <v>259491.68694255623</v>
      </c>
      <c r="D5">
        <v>0</v>
      </c>
      <c r="E5" s="2">
        <v>11478.727309090911</v>
      </c>
      <c r="F5" s="2"/>
      <c r="G5">
        <v>10</v>
      </c>
      <c r="H5" s="2">
        <v>1442.5655466666667</v>
      </c>
      <c r="I5" s="104"/>
      <c r="J5" t="s">
        <v>799</v>
      </c>
      <c r="K5" s="2">
        <v>-74.054618181818228</v>
      </c>
      <c r="M5" s="37" t="s">
        <v>664</v>
      </c>
      <c r="N5" s="10">
        <f>+K6+K7</f>
        <v>480657.54090409027</v>
      </c>
      <c r="P5" t="s">
        <v>57</v>
      </c>
      <c r="Q5" t="s">
        <v>476</v>
      </c>
      <c r="R5" t="s">
        <v>16</v>
      </c>
      <c r="S5">
        <v>22</v>
      </c>
      <c r="T5" s="5">
        <v>56220.14</v>
      </c>
      <c r="U5" s="5">
        <v>2555.46</v>
      </c>
      <c r="V5" s="5">
        <v>1</v>
      </c>
      <c r="W5" s="2">
        <v>4088.8</v>
      </c>
    </row>
    <row r="6" spans="1:23" x14ac:dyDescent="0.3">
      <c r="A6">
        <v>152</v>
      </c>
      <c r="B6" s="9">
        <v>219001.2122181126</v>
      </c>
      <c r="D6">
        <v>6</v>
      </c>
      <c r="E6" s="2">
        <v>25273.66725818182</v>
      </c>
      <c r="F6" s="2"/>
      <c r="G6">
        <v>12</v>
      </c>
      <c r="H6" s="2">
        <v>0</v>
      </c>
      <c r="I6" s="104"/>
      <c r="J6" t="s">
        <v>645</v>
      </c>
      <c r="K6" s="2">
        <v>222474.99028196238</v>
      </c>
      <c r="M6" s="37" t="s">
        <v>668</v>
      </c>
      <c r="N6" s="10">
        <f>+K20+K19</f>
        <v>623522.12372923596</v>
      </c>
      <c r="P6" t="s">
        <v>58</v>
      </c>
      <c r="Q6" t="s">
        <v>479</v>
      </c>
      <c r="R6" t="s">
        <v>16</v>
      </c>
      <c r="S6">
        <v>19</v>
      </c>
      <c r="T6" s="5">
        <v>58291.15</v>
      </c>
      <c r="U6" s="5">
        <v>3067.96</v>
      </c>
      <c r="V6" s="5">
        <v>1</v>
      </c>
      <c r="W6" s="2">
        <v>4908.8</v>
      </c>
    </row>
    <row r="7" spans="1:23" x14ac:dyDescent="0.3">
      <c r="A7">
        <v>153</v>
      </c>
      <c r="B7" s="9">
        <v>155740.89531564544</v>
      </c>
      <c r="D7" s="166">
        <v>12</v>
      </c>
      <c r="E7" s="167">
        <v>21223.879605267713</v>
      </c>
      <c r="F7" s="2"/>
      <c r="G7">
        <v>15</v>
      </c>
      <c r="H7" s="2">
        <v>2122.9061638095241</v>
      </c>
      <c r="I7" s="104"/>
      <c r="J7" t="s">
        <v>646</v>
      </c>
      <c r="K7" s="2">
        <v>258182.55062212792</v>
      </c>
      <c r="M7" s="37" t="s">
        <v>665</v>
      </c>
      <c r="N7" s="10">
        <f>+K9+K10</f>
        <v>374731.01574163826</v>
      </c>
      <c r="P7" t="s">
        <v>59</v>
      </c>
      <c r="Q7" t="s">
        <v>478</v>
      </c>
      <c r="R7" t="s">
        <v>16</v>
      </c>
      <c r="S7">
        <v>20</v>
      </c>
      <c r="T7" s="5">
        <v>57590.85</v>
      </c>
      <c r="U7" s="5">
        <v>2879.54</v>
      </c>
      <c r="V7" s="5">
        <v>1</v>
      </c>
      <c r="W7" s="2">
        <v>4607.2</v>
      </c>
    </row>
    <row r="8" spans="1:23" x14ac:dyDescent="0.3">
      <c r="A8">
        <v>155</v>
      </c>
      <c r="B8" s="9">
        <v>253025.73218434636</v>
      </c>
      <c r="D8" s="166">
        <v>136</v>
      </c>
      <c r="E8" s="167">
        <v>23179.85126857143</v>
      </c>
      <c r="F8" s="2"/>
      <c r="G8">
        <v>24</v>
      </c>
      <c r="H8" s="2">
        <v>3252.7769090909096</v>
      </c>
      <c r="I8" s="104"/>
      <c r="J8" t="s">
        <v>735</v>
      </c>
      <c r="K8" s="2">
        <v>10089.495854545457</v>
      </c>
      <c r="M8" s="37" t="s">
        <v>666</v>
      </c>
      <c r="N8" s="10">
        <f>+K11+K12</f>
        <v>393725.46340188477</v>
      </c>
      <c r="P8" t="s">
        <v>60</v>
      </c>
      <c r="Q8" t="s">
        <v>475</v>
      </c>
      <c r="R8" t="s">
        <v>16</v>
      </c>
      <c r="S8">
        <v>21</v>
      </c>
      <c r="T8" s="5">
        <v>52921.57</v>
      </c>
      <c r="U8" s="5">
        <v>2520.0700000000002</v>
      </c>
      <c r="V8" s="5">
        <v>1</v>
      </c>
      <c r="W8" s="2">
        <v>4032.16</v>
      </c>
    </row>
    <row r="9" spans="1:23" x14ac:dyDescent="0.3">
      <c r="A9">
        <v>156</v>
      </c>
      <c r="B9" s="9">
        <v>239373.91802351497</v>
      </c>
      <c r="D9" s="166">
        <v>151</v>
      </c>
      <c r="E9" s="167">
        <v>7995.7989523809538</v>
      </c>
      <c r="F9" s="2"/>
      <c r="G9">
        <v>33</v>
      </c>
      <c r="H9" s="2">
        <v>0</v>
      </c>
      <c r="I9" s="104"/>
      <c r="J9" t="s">
        <v>647</v>
      </c>
      <c r="K9" s="2">
        <v>162062.75650766006</v>
      </c>
      <c r="M9" s="37" t="s">
        <v>667</v>
      </c>
      <c r="N9" s="10">
        <f>+K13+K14</f>
        <v>550133.62601294124</v>
      </c>
      <c r="P9" t="s">
        <v>61</v>
      </c>
      <c r="Q9" t="s">
        <v>477</v>
      </c>
      <c r="R9" t="s">
        <v>16</v>
      </c>
      <c r="S9">
        <v>22</v>
      </c>
      <c r="T9" s="5">
        <v>45346.94</v>
      </c>
      <c r="U9" s="5">
        <v>2061.2199999999998</v>
      </c>
      <c r="V9" s="5">
        <v>1</v>
      </c>
      <c r="W9" s="2">
        <v>3297.92</v>
      </c>
    </row>
    <row r="10" spans="1:23" x14ac:dyDescent="0.3">
      <c r="A10">
        <v>157</v>
      </c>
      <c r="B10" s="9">
        <v>313038.14861877437</v>
      </c>
      <c r="D10">
        <v>193</v>
      </c>
      <c r="E10" s="2">
        <v>14657.866837056275</v>
      </c>
      <c r="F10" s="2"/>
      <c r="G10">
        <v>34</v>
      </c>
      <c r="H10" s="2">
        <v>-27.409949090909091</v>
      </c>
      <c r="I10" s="104"/>
      <c r="J10" t="s">
        <v>648</v>
      </c>
      <c r="K10" s="2">
        <v>212668.25923397817</v>
      </c>
      <c r="M10" s="37" t="s">
        <v>663</v>
      </c>
      <c r="N10" s="10">
        <f>+K16+K17</f>
        <v>377983.37008601869</v>
      </c>
      <c r="P10" t="s">
        <v>62</v>
      </c>
      <c r="Q10" t="s">
        <v>480</v>
      </c>
      <c r="R10" t="s">
        <v>16</v>
      </c>
      <c r="S10">
        <v>19</v>
      </c>
      <c r="T10" s="5">
        <v>27650.76</v>
      </c>
      <c r="U10" s="5">
        <v>1455.3</v>
      </c>
      <c r="V10" s="5">
        <v>1</v>
      </c>
      <c r="W10" s="2">
        <v>2328.48</v>
      </c>
    </row>
    <row r="11" spans="1:23" x14ac:dyDescent="0.3">
      <c r="A11">
        <v>158</v>
      </c>
      <c r="B11" s="9">
        <v>327535.27639921522</v>
      </c>
      <c r="D11">
        <v>239</v>
      </c>
      <c r="E11" s="2">
        <v>22745.271934545457</v>
      </c>
      <c r="F11" s="2"/>
      <c r="G11">
        <v>41</v>
      </c>
      <c r="H11" s="2">
        <v>2839.242705454546</v>
      </c>
      <c r="I11" s="104"/>
      <c r="J11" t="s">
        <v>649</v>
      </c>
      <c r="K11" s="2">
        <v>315879.27953859931</v>
      </c>
      <c r="M11" s="37" t="s">
        <v>669</v>
      </c>
      <c r="N11" s="10">
        <f>+K23+K24</f>
        <v>341625.65656802728</v>
      </c>
      <c r="P11" t="s">
        <v>177</v>
      </c>
      <c r="Q11" t="s">
        <v>597</v>
      </c>
      <c r="R11" t="s">
        <v>16</v>
      </c>
      <c r="S11">
        <v>19</v>
      </c>
      <c r="T11" s="5">
        <v>33559.18</v>
      </c>
      <c r="U11" s="5">
        <v>1766.27</v>
      </c>
      <c r="V11" s="5">
        <v>1</v>
      </c>
      <c r="W11" s="2">
        <v>2826.08</v>
      </c>
    </row>
    <row r="12" spans="1:23" x14ac:dyDescent="0.3">
      <c r="A12">
        <v>159</v>
      </c>
      <c r="B12" s="9">
        <v>233144.53679349215</v>
      </c>
      <c r="D12">
        <v>245</v>
      </c>
      <c r="E12" s="2">
        <v>-1158.1751054545455</v>
      </c>
      <c r="F12" s="2"/>
      <c r="G12">
        <v>43</v>
      </c>
      <c r="H12" s="2">
        <v>2473.4864363636361</v>
      </c>
      <c r="I12" s="104"/>
      <c r="J12" t="s">
        <v>650</v>
      </c>
      <c r="K12" s="2">
        <v>77846.183863285492</v>
      </c>
      <c r="P12" t="s">
        <v>178</v>
      </c>
      <c r="Q12" t="s">
        <v>598</v>
      </c>
      <c r="R12" t="s">
        <v>16</v>
      </c>
      <c r="S12">
        <v>22</v>
      </c>
      <c r="T12" s="5">
        <v>32049.41</v>
      </c>
      <c r="U12" s="5">
        <v>1456.79</v>
      </c>
      <c r="V12" s="5">
        <v>1</v>
      </c>
      <c r="W12" s="2">
        <v>2330.88</v>
      </c>
    </row>
    <row r="13" spans="1:23" x14ac:dyDescent="0.3">
      <c r="A13">
        <v>160</v>
      </c>
      <c r="B13" s="9">
        <v>315454.15307877614</v>
      </c>
      <c r="D13">
        <v>251</v>
      </c>
      <c r="E13" s="2">
        <v>13869.397680000004</v>
      </c>
      <c r="F13" s="2"/>
      <c r="G13">
        <v>47</v>
      </c>
      <c r="H13" s="2">
        <v>0</v>
      </c>
      <c r="I13" s="104"/>
      <c r="J13" t="s">
        <v>651</v>
      </c>
      <c r="K13" s="2">
        <v>389282.02764835645</v>
      </c>
      <c r="M13" s="166" t="s">
        <v>800</v>
      </c>
      <c r="N13" s="2">
        <f>+K5+K8+K15+K18+K21</f>
        <v>27276.122854545458</v>
      </c>
      <c r="P13" t="s">
        <v>186</v>
      </c>
      <c r="Q13" t="s">
        <v>225</v>
      </c>
      <c r="R13" t="s">
        <v>16</v>
      </c>
      <c r="S13">
        <v>22</v>
      </c>
      <c r="T13" s="5">
        <v>32056.639999999999</v>
      </c>
      <c r="U13" s="5">
        <v>1457.12</v>
      </c>
      <c r="V13" s="5">
        <v>1</v>
      </c>
      <c r="W13" s="2">
        <v>2331.36</v>
      </c>
    </row>
    <row r="14" spans="1:23" x14ac:dyDescent="0.3">
      <c r="A14">
        <v>161</v>
      </c>
      <c r="B14" s="9">
        <v>292809.8411290737</v>
      </c>
      <c r="D14">
        <v>270</v>
      </c>
      <c r="E14" s="2">
        <v>36687.498923636362</v>
      </c>
      <c r="F14" s="2"/>
      <c r="G14">
        <v>49</v>
      </c>
      <c r="H14" s="2">
        <v>-298.60837818181824</v>
      </c>
      <c r="I14" s="104"/>
      <c r="J14" t="s">
        <v>652</v>
      </c>
      <c r="K14" s="2">
        <v>160851.59836458479</v>
      </c>
      <c r="P14" t="s">
        <v>682</v>
      </c>
      <c r="Q14" t="s">
        <v>683</v>
      </c>
      <c r="R14" t="s">
        <v>16</v>
      </c>
      <c r="S14">
        <v>20</v>
      </c>
      <c r="T14" s="5">
        <v>22400</v>
      </c>
      <c r="U14" s="5">
        <v>1120</v>
      </c>
      <c r="V14" s="5">
        <v>1</v>
      </c>
      <c r="W14" s="2">
        <v>1792</v>
      </c>
    </row>
    <row r="15" spans="1:23" x14ac:dyDescent="0.3">
      <c r="A15">
        <v>162</v>
      </c>
      <c r="B15" s="9">
        <v>295236.67952287424</v>
      </c>
      <c r="D15">
        <v>306</v>
      </c>
      <c r="E15" s="2">
        <v>21437.460327272725</v>
      </c>
      <c r="F15" s="2"/>
      <c r="G15">
        <v>51</v>
      </c>
      <c r="H15" s="2">
        <v>58.05466181818182</v>
      </c>
      <c r="I15" s="104"/>
      <c r="J15" t="s">
        <v>736</v>
      </c>
      <c r="K15" s="2">
        <v>6148.2190581818186</v>
      </c>
      <c r="P15" t="s">
        <v>98</v>
      </c>
      <c r="Q15" t="s">
        <v>484</v>
      </c>
      <c r="R15" t="s">
        <v>607</v>
      </c>
      <c r="S15">
        <v>22</v>
      </c>
      <c r="T15" s="5">
        <v>188084.25</v>
      </c>
      <c r="U15" s="5">
        <v>8549.2800000000007</v>
      </c>
      <c r="V15" s="5">
        <v>1</v>
      </c>
      <c r="W15" s="2">
        <v>13678.88</v>
      </c>
    </row>
    <row r="16" spans="1:23" x14ac:dyDescent="0.3">
      <c r="A16">
        <v>163</v>
      </c>
      <c r="B16" s="9">
        <v>208875.88005018185</v>
      </c>
      <c r="D16">
        <v>324</v>
      </c>
      <c r="E16" s="2">
        <v>19670.960814476188</v>
      </c>
      <c r="F16" s="2"/>
      <c r="G16">
        <v>58</v>
      </c>
      <c r="H16" s="2">
        <v>2022.8137381818183</v>
      </c>
      <c r="I16" s="104"/>
      <c r="J16" t="s">
        <v>653</v>
      </c>
      <c r="K16" s="2">
        <v>267256.13577582134</v>
      </c>
      <c r="P16" t="s">
        <v>88</v>
      </c>
      <c r="Q16" t="s">
        <v>481</v>
      </c>
      <c r="R16" t="s">
        <v>607</v>
      </c>
      <c r="S16">
        <v>22</v>
      </c>
      <c r="T16" s="5">
        <v>141126.69</v>
      </c>
      <c r="U16" s="5">
        <v>6414.85</v>
      </c>
      <c r="V16" s="5">
        <v>1</v>
      </c>
      <c r="W16" s="2">
        <v>10263.68</v>
      </c>
    </row>
    <row r="17" spans="1:23" x14ac:dyDescent="0.3">
      <c r="A17">
        <v>182</v>
      </c>
      <c r="B17" s="9">
        <v>27276.122854545458</v>
      </c>
      <c r="D17">
        <v>326</v>
      </c>
      <c r="E17" s="2">
        <v>24062.012946285715</v>
      </c>
      <c r="F17" s="2"/>
      <c r="G17">
        <v>71</v>
      </c>
      <c r="H17" s="2">
        <v>2418.8621745454543</v>
      </c>
      <c r="I17" s="104"/>
      <c r="J17" t="s">
        <v>654</v>
      </c>
      <c r="K17" s="2">
        <v>110727.23431019732</v>
      </c>
      <c r="P17" t="s">
        <v>99</v>
      </c>
      <c r="Q17" t="s">
        <v>487</v>
      </c>
      <c r="R17" t="s">
        <v>607</v>
      </c>
      <c r="S17">
        <v>22</v>
      </c>
      <c r="T17" s="5">
        <v>75019.58</v>
      </c>
      <c r="U17" s="5">
        <v>3409.98</v>
      </c>
      <c r="V17" s="5">
        <v>1</v>
      </c>
      <c r="W17" s="2">
        <v>5456</v>
      </c>
    </row>
    <row r="18" spans="1:23" x14ac:dyDescent="0.3">
      <c r="A18">
        <v>92</v>
      </c>
      <c r="B18" s="9">
        <v>0</v>
      </c>
      <c r="D18">
        <v>351</v>
      </c>
      <c r="E18" s="2">
        <v>-1289.6551695238095</v>
      </c>
      <c r="F18" s="2"/>
      <c r="G18">
        <v>74</v>
      </c>
      <c r="H18" s="2">
        <v>1511.4025963636366</v>
      </c>
      <c r="I18" s="104"/>
      <c r="J18" t="s">
        <v>737</v>
      </c>
      <c r="K18" s="2">
        <v>4722.9693163636366</v>
      </c>
      <c r="P18" t="s">
        <v>100</v>
      </c>
      <c r="Q18" t="s">
        <v>485</v>
      </c>
      <c r="R18" t="s">
        <v>607</v>
      </c>
      <c r="S18">
        <v>22</v>
      </c>
      <c r="T18" s="5">
        <v>67543.34</v>
      </c>
      <c r="U18" s="5">
        <v>3070.15</v>
      </c>
      <c r="V18" s="5">
        <v>1</v>
      </c>
      <c r="W18" s="2">
        <v>4912.32</v>
      </c>
    </row>
    <row r="19" spans="1:23" x14ac:dyDescent="0.3">
      <c r="A19">
        <v>93</v>
      </c>
      <c r="B19" s="9">
        <v>18172.108858181819</v>
      </c>
      <c r="D19">
        <v>392</v>
      </c>
      <c r="E19" s="2">
        <v>28747.201339492258</v>
      </c>
      <c r="F19" s="2"/>
      <c r="G19">
        <v>80</v>
      </c>
      <c r="H19" s="2">
        <v>7810.9800654545461</v>
      </c>
      <c r="I19" s="104"/>
      <c r="J19" t="s">
        <v>655</v>
      </c>
      <c r="K19" s="2">
        <v>388788.13935443352</v>
      </c>
      <c r="P19" t="s">
        <v>89</v>
      </c>
      <c r="Q19" t="s">
        <v>482</v>
      </c>
      <c r="R19" t="s">
        <v>607</v>
      </c>
      <c r="S19">
        <v>22</v>
      </c>
      <c r="T19" s="5">
        <v>57959.73</v>
      </c>
      <c r="U19" s="5">
        <v>2634.53</v>
      </c>
      <c r="V19" s="5">
        <v>1</v>
      </c>
      <c r="W19" s="2">
        <v>4215.2</v>
      </c>
    </row>
    <row r="20" spans="1:23" x14ac:dyDescent="0.3">
      <c r="A20">
        <v>99</v>
      </c>
      <c r="B20" s="9">
        <v>11478.727309090911</v>
      </c>
      <c r="D20">
        <v>503</v>
      </c>
      <c r="E20" s="2">
        <v>20290.018677956712</v>
      </c>
      <c r="F20" s="2"/>
      <c r="G20">
        <v>87</v>
      </c>
      <c r="H20" s="2">
        <v>3128.0396581818181</v>
      </c>
      <c r="I20" s="104"/>
      <c r="J20" t="s">
        <v>656</v>
      </c>
      <c r="K20" s="2">
        <v>234733.9843748025</v>
      </c>
      <c r="P20" t="s">
        <v>101</v>
      </c>
      <c r="Q20" t="s">
        <v>486</v>
      </c>
      <c r="R20" t="s">
        <v>607</v>
      </c>
      <c r="S20">
        <v>22</v>
      </c>
      <c r="T20" s="5">
        <v>73313.77</v>
      </c>
      <c r="U20" s="5">
        <v>3332.44</v>
      </c>
      <c r="V20" s="5">
        <v>1</v>
      </c>
      <c r="W20" s="2">
        <v>5331.84</v>
      </c>
    </row>
    <row r="21" spans="1:23" x14ac:dyDescent="0.3">
      <c r="D21">
        <v>526</v>
      </c>
      <c r="E21" s="2">
        <v>18004.853495757576</v>
      </c>
      <c r="F21" s="2"/>
      <c r="G21">
        <v>93</v>
      </c>
      <c r="H21" s="2">
        <v>-178.68975272727275</v>
      </c>
      <c r="I21" s="104"/>
      <c r="J21" t="s">
        <v>738</v>
      </c>
      <c r="K21" s="2">
        <v>6389.4932436363633</v>
      </c>
      <c r="P21" t="s">
        <v>90</v>
      </c>
      <c r="Q21" t="s">
        <v>483</v>
      </c>
      <c r="R21" t="s">
        <v>607</v>
      </c>
      <c r="S21">
        <v>22</v>
      </c>
      <c r="T21" s="5">
        <v>36592.5</v>
      </c>
      <c r="U21" s="5">
        <v>1663.3</v>
      </c>
      <c r="V21" s="5">
        <v>1</v>
      </c>
      <c r="W21" s="2">
        <v>2661.28</v>
      </c>
    </row>
    <row r="22" spans="1:23" x14ac:dyDescent="0.3">
      <c r="A22" t="s">
        <v>825</v>
      </c>
      <c r="D22">
        <v>540</v>
      </c>
      <c r="E22" s="10">
        <v>26186.354787931206</v>
      </c>
      <c r="F22" s="2"/>
      <c r="G22">
        <v>111</v>
      </c>
      <c r="H22" s="2">
        <v>0</v>
      </c>
      <c r="I22" s="104"/>
      <c r="J22" t="s">
        <v>739</v>
      </c>
      <c r="K22" s="2">
        <v>0</v>
      </c>
      <c r="P22" t="s">
        <v>102</v>
      </c>
      <c r="Q22" t="s">
        <v>488</v>
      </c>
      <c r="R22" t="s">
        <v>607</v>
      </c>
      <c r="S22">
        <v>22</v>
      </c>
      <c r="T22" s="5">
        <v>55085.36</v>
      </c>
      <c r="U22" s="5">
        <v>2503.88</v>
      </c>
      <c r="V22" s="5">
        <v>1</v>
      </c>
      <c r="W22" s="2">
        <v>4006.2400000000002</v>
      </c>
    </row>
    <row r="23" spans="1:23" x14ac:dyDescent="0.3">
      <c r="D23">
        <v>545</v>
      </c>
      <c r="E23" s="2">
        <v>19934.491950129872</v>
      </c>
      <c r="F23" s="2"/>
      <c r="G23">
        <v>120</v>
      </c>
      <c r="H23" s="2">
        <v>1224.1123781818183</v>
      </c>
      <c r="I23" s="104"/>
      <c r="J23" t="s">
        <v>657</v>
      </c>
      <c r="K23" s="2">
        <v>312919.33192220912</v>
      </c>
      <c r="P23" t="s">
        <v>19</v>
      </c>
      <c r="Q23" t="s">
        <v>576</v>
      </c>
      <c r="R23" t="s">
        <v>214</v>
      </c>
      <c r="S23">
        <v>22</v>
      </c>
      <c r="T23" s="5">
        <v>72535.820000000007</v>
      </c>
      <c r="U23" s="5">
        <v>3297.08</v>
      </c>
      <c r="V23" s="5">
        <v>1</v>
      </c>
      <c r="W23" s="2">
        <v>5275.3600000000006</v>
      </c>
    </row>
    <row r="24" spans="1:23" x14ac:dyDescent="0.3">
      <c r="D24">
        <v>571</v>
      </c>
      <c r="E24" s="2">
        <v>27105.65264709957</v>
      </c>
      <c r="F24" s="2"/>
      <c r="G24">
        <v>133</v>
      </c>
      <c r="H24" s="2">
        <v>2421.0381454545454</v>
      </c>
      <c r="I24" s="104"/>
      <c r="J24" t="s">
        <v>658</v>
      </c>
      <c r="K24" s="2">
        <v>28706.324645818178</v>
      </c>
      <c r="P24" t="s">
        <v>20</v>
      </c>
      <c r="Q24" t="s">
        <v>577</v>
      </c>
      <c r="R24" t="s">
        <v>214</v>
      </c>
      <c r="S24">
        <v>22</v>
      </c>
      <c r="T24" s="5">
        <v>74356.38</v>
      </c>
      <c r="U24" s="5">
        <v>3379.84</v>
      </c>
      <c r="V24" s="5">
        <v>1</v>
      </c>
      <c r="W24" s="2">
        <v>5407.68</v>
      </c>
    </row>
    <row r="25" spans="1:23" x14ac:dyDescent="0.3">
      <c r="D25">
        <v>572</v>
      </c>
      <c r="E25" s="2">
        <v>17797.698876883114</v>
      </c>
      <c r="F25" s="2"/>
      <c r="G25">
        <v>134</v>
      </c>
      <c r="H25" s="2">
        <v>1713.6086181818184</v>
      </c>
      <c r="I25" s="104"/>
      <c r="P25" t="s">
        <v>21</v>
      </c>
      <c r="Q25" t="s">
        <v>578</v>
      </c>
      <c r="R25" t="s">
        <v>214</v>
      </c>
      <c r="S25">
        <v>22</v>
      </c>
      <c r="T25" s="5">
        <v>68122.080000000002</v>
      </c>
      <c r="U25" s="5">
        <v>3096.46</v>
      </c>
      <c r="V25" s="5">
        <v>1</v>
      </c>
      <c r="W25" s="2">
        <v>4954.4000000000005</v>
      </c>
    </row>
    <row r="26" spans="1:23" x14ac:dyDescent="0.3">
      <c r="D26">
        <v>583</v>
      </c>
      <c r="E26" s="2">
        <v>29168.39678618182</v>
      </c>
      <c r="F26" s="2"/>
      <c r="G26">
        <v>136</v>
      </c>
      <c r="H26" s="2">
        <v>0</v>
      </c>
      <c r="I26" s="104"/>
      <c r="P26" t="s">
        <v>22</v>
      </c>
      <c r="Q26" t="s">
        <v>579</v>
      </c>
      <c r="R26" t="s">
        <v>214</v>
      </c>
      <c r="S26">
        <v>21</v>
      </c>
      <c r="T26" s="5">
        <v>58575.66</v>
      </c>
      <c r="U26" s="5">
        <v>2789.32</v>
      </c>
      <c r="V26" s="5">
        <v>1</v>
      </c>
      <c r="W26" s="2">
        <v>4462.88</v>
      </c>
    </row>
    <row r="27" spans="1:23" ht="15" x14ac:dyDescent="0.3">
      <c r="D27">
        <v>585</v>
      </c>
      <c r="E27" s="2">
        <v>-1455.1724072727272</v>
      </c>
      <c r="F27" s="2"/>
      <c r="G27">
        <v>151</v>
      </c>
      <c r="H27" s="2">
        <v>0</v>
      </c>
      <c r="I27" s="104"/>
      <c r="J27" s="162" t="s">
        <v>661</v>
      </c>
      <c r="K27" s="10">
        <f>+K7+K10</f>
        <v>470850.80985610606</v>
      </c>
      <c r="P27" t="s">
        <v>23</v>
      </c>
      <c r="Q27" t="s">
        <v>580</v>
      </c>
      <c r="R27" t="s">
        <v>214</v>
      </c>
      <c r="S27">
        <v>22</v>
      </c>
      <c r="T27" s="5">
        <v>86755.49</v>
      </c>
      <c r="U27" s="5">
        <v>3943.43</v>
      </c>
      <c r="V27" s="5">
        <v>1</v>
      </c>
      <c r="W27" s="2">
        <v>6309.4400000000005</v>
      </c>
    </row>
    <row r="28" spans="1:23" ht="15" x14ac:dyDescent="0.3">
      <c r="D28">
        <v>590</v>
      </c>
      <c r="E28" s="2">
        <v>-1620.6896509090911</v>
      </c>
      <c r="F28" s="2"/>
      <c r="G28">
        <v>156</v>
      </c>
      <c r="H28" s="2">
        <v>1577.9612239999999</v>
      </c>
      <c r="I28" s="104"/>
      <c r="J28" s="162" t="s">
        <v>662</v>
      </c>
      <c r="K28" s="10">
        <f>+K12+K14+K17+K20+K24</f>
        <v>612865.32555868826</v>
      </c>
      <c r="P28" t="s">
        <v>24</v>
      </c>
      <c r="Q28" t="s">
        <v>581</v>
      </c>
      <c r="R28" t="s">
        <v>214</v>
      </c>
      <c r="S28">
        <v>22</v>
      </c>
      <c r="T28" s="5">
        <v>41174.839999999997</v>
      </c>
      <c r="U28" s="5">
        <v>1871.58</v>
      </c>
      <c r="V28" s="5">
        <v>1</v>
      </c>
      <c r="W28" s="2">
        <v>2994.56</v>
      </c>
    </row>
    <row r="29" spans="1:23" x14ac:dyDescent="0.3">
      <c r="D29" s="37">
        <v>1578</v>
      </c>
      <c r="E29" s="2">
        <v>21565.438865454544</v>
      </c>
      <c r="F29" s="2"/>
      <c r="G29">
        <v>159</v>
      </c>
      <c r="H29" s="2">
        <v>1038.3740342857143</v>
      </c>
      <c r="I29" s="104"/>
      <c r="P29" t="s">
        <v>25</v>
      </c>
      <c r="Q29" t="s">
        <v>582</v>
      </c>
      <c r="R29" t="s">
        <v>214</v>
      </c>
      <c r="S29">
        <v>22</v>
      </c>
      <c r="T29" s="5">
        <v>34270.06</v>
      </c>
      <c r="U29" s="5">
        <v>1557.73</v>
      </c>
      <c r="V29" s="5">
        <v>1</v>
      </c>
      <c r="W29" s="2">
        <v>2492.3200000000002</v>
      </c>
    </row>
    <row r="30" spans="1:23" x14ac:dyDescent="0.3">
      <c r="D30">
        <v>600</v>
      </c>
      <c r="E30" s="2">
        <v>-1030.0844509090909</v>
      </c>
      <c r="F30" s="2"/>
      <c r="G30">
        <v>173</v>
      </c>
      <c r="H30" s="2">
        <v>3014.0481890909095</v>
      </c>
      <c r="I30" s="104"/>
      <c r="P30" t="s">
        <v>179</v>
      </c>
      <c r="Q30" t="s">
        <v>599</v>
      </c>
      <c r="R30" t="s">
        <v>214</v>
      </c>
      <c r="S30">
        <v>22</v>
      </c>
      <c r="T30" s="5">
        <v>17666.439999999999</v>
      </c>
      <c r="U30" s="5">
        <v>803.02</v>
      </c>
      <c r="V30" s="5">
        <v>1</v>
      </c>
      <c r="W30" s="2">
        <v>1284.8000000000002</v>
      </c>
    </row>
    <row r="31" spans="1:23" x14ac:dyDescent="0.3">
      <c r="D31">
        <v>616</v>
      </c>
      <c r="E31" s="2">
        <v>17693.790236606059</v>
      </c>
      <c r="F31" s="2"/>
      <c r="G31">
        <v>177</v>
      </c>
      <c r="H31" s="2">
        <v>1517.7946400000001</v>
      </c>
      <c r="I31" s="104"/>
      <c r="P31" t="s">
        <v>344</v>
      </c>
      <c r="Q31" t="s">
        <v>345</v>
      </c>
      <c r="R31" t="s">
        <v>214</v>
      </c>
      <c r="S31">
        <v>22</v>
      </c>
      <c r="T31" s="5">
        <v>23129.39</v>
      </c>
      <c r="U31" s="5">
        <v>1051.3399999999999</v>
      </c>
      <c r="V31" s="5">
        <v>1</v>
      </c>
      <c r="W31" s="2">
        <v>1682.08</v>
      </c>
    </row>
    <row r="32" spans="1:23" x14ac:dyDescent="0.3">
      <c r="D32">
        <v>630</v>
      </c>
      <c r="E32" s="2">
        <v>46839.506849212128</v>
      </c>
      <c r="F32" s="2"/>
      <c r="G32">
        <v>180</v>
      </c>
      <c r="H32" s="2">
        <v>2421.0433360000002</v>
      </c>
      <c r="I32" s="104"/>
      <c r="P32" t="s">
        <v>34</v>
      </c>
      <c r="Q32" t="s">
        <v>591</v>
      </c>
      <c r="R32" t="s">
        <v>12</v>
      </c>
      <c r="S32">
        <v>22</v>
      </c>
      <c r="T32" s="5">
        <v>65140.5</v>
      </c>
      <c r="U32" s="5">
        <v>2960.93</v>
      </c>
      <c r="V32" s="5">
        <v>1</v>
      </c>
      <c r="W32" s="2">
        <v>4737.4400000000005</v>
      </c>
    </row>
    <row r="33" spans="4:23" x14ac:dyDescent="0.3">
      <c r="D33">
        <v>640</v>
      </c>
      <c r="E33" s="2">
        <v>18069.331972640695</v>
      </c>
      <c r="F33" s="2"/>
      <c r="G33">
        <v>181</v>
      </c>
      <c r="H33" s="2">
        <v>-89.124639999999999</v>
      </c>
      <c r="I33" s="104"/>
      <c r="P33" t="s">
        <v>35</v>
      </c>
      <c r="Q33" t="s">
        <v>583</v>
      </c>
      <c r="R33" t="s">
        <v>12</v>
      </c>
      <c r="S33">
        <v>22</v>
      </c>
      <c r="T33" s="5">
        <v>99008.27</v>
      </c>
      <c r="U33" s="5">
        <v>4500.38</v>
      </c>
      <c r="V33" s="5">
        <v>1</v>
      </c>
      <c r="W33" s="2">
        <v>7200.6399999999994</v>
      </c>
    </row>
    <row r="34" spans="4:23" x14ac:dyDescent="0.3">
      <c r="D34">
        <v>656</v>
      </c>
      <c r="E34" s="2">
        <v>23321.626673627707</v>
      </c>
      <c r="F34" s="2"/>
      <c r="G34">
        <v>190</v>
      </c>
      <c r="H34" s="2">
        <v>0</v>
      </c>
      <c r="I34" s="104"/>
      <c r="P34" t="s">
        <v>37</v>
      </c>
      <c r="Q34" t="s">
        <v>585</v>
      </c>
      <c r="R34" t="s">
        <v>12</v>
      </c>
      <c r="S34">
        <v>21</v>
      </c>
      <c r="T34" s="5">
        <v>106713.04</v>
      </c>
      <c r="U34" s="5">
        <v>5081.57</v>
      </c>
      <c r="V34" s="5">
        <v>1</v>
      </c>
      <c r="W34" s="2">
        <v>8130.5600000000013</v>
      </c>
    </row>
    <row r="35" spans="4:23" x14ac:dyDescent="0.3">
      <c r="D35">
        <v>659</v>
      </c>
      <c r="E35" s="2">
        <v>24072.300929939393</v>
      </c>
      <c r="F35" s="2"/>
      <c r="G35">
        <v>193</v>
      </c>
      <c r="H35" s="2">
        <v>0</v>
      </c>
      <c r="I35" s="104"/>
      <c r="P35" t="s">
        <v>39</v>
      </c>
      <c r="Q35" t="s">
        <v>587</v>
      </c>
      <c r="R35" t="s">
        <v>12</v>
      </c>
      <c r="S35">
        <v>22</v>
      </c>
      <c r="T35" s="5">
        <v>41368.54</v>
      </c>
      <c r="U35" s="5">
        <v>1880.39</v>
      </c>
      <c r="V35" s="5">
        <v>1</v>
      </c>
      <c r="W35" s="2">
        <v>3008.6400000000003</v>
      </c>
    </row>
    <row r="36" spans="4:23" x14ac:dyDescent="0.3">
      <c r="D36">
        <v>664</v>
      </c>
      <c r="E36" s="2">
        <v>-1462.0689600000001</v>
      </c>
      <c r="F36" s="2"/>
      <c r="G36">
        <v>213</v>
      </c>
      <c r="H36" s="2">
        <v>-19.259010909090915</v>
      </c>
      <c r="I36" s="104"/>
      <c r="P36" s="70" t="s">
        <v>42</v>
      </c>
      <c r="Q36" s="70" t="s">
        <v>590</v>
      </c>
      <c r="R36" s="70" t="s">
        <v>12</v>
      </c>
      <c r="S36" s="70">
        <v>22</v>
      </c>
      <c r="T36" s="86">
        <v>35554.83</v>
      </c>
      <c r="U36" s="86">
        <v>1616.13</v>
      </c>
      <c r="V36" s="86">
        <v>1</v>
      </c>
      <c r="W36" s="87">
        <v>2585.7600000000002</v>
      </c>
    </row>
    <row r="37" spans="4:23" x14ac:dyDescent="0.3">
      <c r="D37">
        <v>666</v>
      </c>
      <c r="E37" s="2">
        <v>28702.07450618182</v>
      </c>
      <c r="F37" s="2"/>
      <c r="G37">
        <v>214</v>
      </c>
      <c r="H37" s="2">
        <v>1386.32032</v>
      </c>
      <c r="I37" s="104"/>
      <c r="P37" t="s">
        <v>44</v>
      </c>
      <c r="Q37" t="s">
        <v>593</v>
      </c>
      <c r="R37" t="s">
        <v>12</v>
      </c>
      <c r="S37">
        <v>21</v>
      </c>
      <c r="T37" s="5">
        <v>47904.59</v>
      </c>
      <c r="U37" s="5">
        <v>2281.17</v>
      </c>
      <c r="V37" s="5">
        <v>1</v>
      </c>
      <c r="W37" s="2">
        <v>3649.92</v>
      </c>
    </row>
    <row r="38" spans="4:23" x14ac:dyDescent="0.3">
      <c r="D38">
        <v>670</v>
      </c>
      <c r="E38" s="2">
        <v>18682.441784173159</v>
      </c>
      <c r="F38" s="2"/>
      <c r="G38">
        <v>220</v>
      </c>
      <c r="H38" s="2">
        <v>477.63747636363632</v>
      </c>
      <c r="I38" s="104"/>
      <c r="P38" t="s">
        <v>45</v>
      </c>
      <c r="Q38" t="s">
        <v>594</v>
      </c>
      <c r="R38" t="s">
        <v>12</v>
      </c>
      <c r="S38">
        <v>22</v>
      </c>
      <c r="T38" s="5">
        <v>55849.55</v>
      </c>
      <c r="U38" s="5">
        <v>2538.62</v>
      </c>
      <c r="V38" s="5">
        <v>1</v>
      </c>
      <c r="W38" s="2">
        <v>4061.76</v>
      </c>
    </row>
    <row r="39" spans="4:23" x14ac:dyDescent="0.3">
      <c r="D39">
        <v>677</v>
      </c>
      <c r="E39" s="2">
        <v>28453.566261818185</v>
      </c>
      <c r="F39" s="2"/>
      <c r="G39">
        <v>226</v>
      </c>
      <c r="H39" s="2">
        <v>3620.6863345454549</v>
      </c>
      <c r="I39" s="104"/>
      <c r="P39" t="s">
        <v>678</v>
      </c>
      <c r="Q39" t="s">
        <v>679</v>
      </c>
      <c r="R39" t="s">
        <v>12</v>
      </c>
      <c r="S39">
        <v>22</v>
      </c>
      <c r="T39" s="5">
        <v>24738.95</v>
      </c>
      <c r="U39" s="5">
        <v>1124.5</v>
      </c>
      <c r="V39" s="5">
        <v>1</v>
      </c>
      <c r="W39" s="2">
        <v>1799.2</v>
      </c>
    </row>
    <row r="40" spans="4:23" x14ac:dyDescent="0.3">
      <c r="D40">
        <v>680</v>
      </c>
      <c r="E40" s="2">
        <v>17295.394273766236</v>
      </c>
      <c r="F40" s="2"/>
      <c r="G40">
        <v>229</v>
      </c>
      <c r="H40" s="2">
        <v>612.45786181818175</v>
      </c>
      <c r="I40" s="104"/>
      <c r="P40" t="s">
        <v>680</v>
      </c>
      <c r="Q40" t="s">
        <v>681</v>
      </c>
      <c r="R40" t="s">
        <v>12</v>
      </c>
      <c r="S40">
        <v>22</v>
      </c>
      <c r="T40" s="5">
        <v>24738.95</v>
      </c>
      <c r="U40" s="5">
        <v>1124.5</v>
      </c>
      <c r="V40" s="5">
        <v>1</v>
      </c>
      <c r="W40" s="2">
        <v>1799.2</v>
      </c>
    </row>
    <row r="41" spans="4:23" x14ac:dyDescent="0.3">
      <c r="D41">
        <v>690</v>
      </c>
      <c r="E41" s="2">
        <v>20617.69071930736</v>
      </c>
      <c r="F41" s="2"/>
      <c r="G41">
        <v>231</v>
      </c>
      <c r="H41" s="2">
        <v>2343.4994545454547</v>
      </c>
      <c r="I41" s="104"/>
      <c r="P41" t="s">
        <v>783</v>
      </c>
      <c r="Q41" t="s">
        <v>784</v>
      </c>
      <c r="R41" t="s">
        <v>12</v>
      </c>
      <c r="S41">
        <v>22</v>
      </c>
      <c r="T41" s="5">
        <v>22000</v>
      </c>
      <c r="U41" s="5">
        <v>1000</v>
      </c>
      <c r="V41" s="5">
        <v>1</v>
      </c>
      <c r="W41" s="2">
        <v>1600</v>
      </c>
    </row>
    <row r="42" spans="4:23" x14ac:dyDescent="0.3">
      <c r="D42">
        <v>702</v>
      </c>
      <c r="E42" s="2">
        <v>30792.164414545456</v>
      </c>
      <c r="F42" s="2"/>
      <c r="G42">
        <v>239</v>
      </c>
      <c r="H42" s="2">
        <v>0</v>
      </c>
      <c r="I42" s="104"/>
      <c r="P42" t="s">
        <v>46</v>
      </c>
      <c r="Q42" t="s">
        <v>502</v>
      </c>
      <c r="R42" t="s">
        <v>7</v>
      </c>
      <c r="S42">
        <v>21</v>
      </c>
      <c r="T42" s="5">
        <v>65797.73</v>
      </c>
      <c r="U42" s="5">
        <v>3133.23</v>
      </c>
      <c r="V42" s="5">
        <v>1</v>
      </c>
      <c r="W42" s="2">
        <v>5013.12</v>
      </c>
    </row>
    <row r="43" spans="4:23" x14ac:dyDescent="0.3">
      <c r="D43">
        <v>805</v>
      </c>
      <c r="E43" s="2">
        <v>19566.852065454546</v>
      </c>
      <c r="F43" s="2"/>
      <c r="G43">
        <v>241</v>
      </c>
      <c r="H43" s="2">
        <v>3053.2644509090915</v>
      </c>
      <c r="I43" s="104"/>
      <c r="P43" t="s">
        <v>47</v>
      </c>
      <c r="Q43" t="s">
        <v>785</v>
      </c>
      <c r="R43" t="s">
        <v>7</v>
      </c>
      <c r="S43">
        <v>22</v>
      </c>
      <c r="T43" s="5">
        <v>76930.91</v>
      </c>
      <c r="U43" s="5">
        <v>3496.86</v>
      </c>
      <c r="V43" s="5">
        <v>1</v>
      </c>
      <c r="W43" s="2">
        <v>5595.0400000000009</v>
      </c>
    </row>
    <row r="44" spans="4:23" x14ac:dyDescent="0.3">
      <c r="D44">
        <v>823</v>
      </c>
      <c r="E44" s="2">
        <v>17356.928673523813</v>
      </c>
      <c r="F44" s="2"/>
      <c r="G44">
        <v>246</v>
      </c>
      <c r="H44" s="2">
        <v>7718.8952872727286</v>
      </c>
      <c r="I44" s="104"/>
      <c r="P44" t="s">
        <v>48</v>
      </c>
      <c r="Q44" t="s">
        <v>507</v>
      </c>
      <c r="R44" t="s">
        <v>7</v>
      </c>
      <c r="S44">
        <v>22</v>
      </c>
      <c r="T44" s="5">
        <v>25219.83</v>
      </c>
      <c r="U44" s="5">
        <v>1146.3599999999999</v>
      </c>
      <c r="V44" s="5">
        <v>1</v>
      </c>
      <c r="W44" s="2">
        <v>1834.2400000000002</v>
      </c>
    </row>
    <row r="45" spans="4:23" x14ac:dyDescent="0.3">
      <c r="D45">
        <v>827</v>
      </c>
      <c r="E45" s="2">
        <v>28267.194847619045</v>
      </c>
      <c r="F45" s="2"/>
      <c r="G45">
        <v>250</v>
      </c>
      <c r="H45" s="2">
        <v>2870.49368</v>
      </c>
      <c r="I45" s="104"/>
      <c r="P45" t="s">
        <v>49</v>
      </c>
      <c r="Q45" t="s">
        <v>503</v>
      </c>
      <c r="R45" t="s">
        <v>7</v>
      </c>
      <c r="S45">
        <v>22</v>
      </c>
      <c r="T45" s="5">
        <v>66739.679999999993</v>
      </c>
      <c r="U45" s="5">
        <v>3033.62</v>
      </c>
      <c r="V45" s="5">
        <v>1</v>
      </c>
      <c r="W45" s="2">
        <v>4853.76</v>
      </c>
    </row>
    <row r="46" spans="4:23" x14ac:dyDescent="0.3">
      <c r="D46">
        <v>847</v>
      </c>
      <c r="E46" s="2">
        <v>18772.741153864663</v>
      </c>
      <c r="F46" s="2"/>
      <c r="G46">
        <v>251</v>
      </c>
      <c r="H46" s="2">
        <v>0</v>
      </c>
      <c r="I46" s="104"/>
      <c r="P46" t="s">
        <v>50</v>
      </c>
      <c r="Q46" t="s">
        <v>504</v>
      </c>
      <c r="R46" t="s">
        <v>7</v>
      </c>
      <c r="S46">
        <v>21</v>
      </c>
      <c r="T46" s="5">
        <v>97806.1</v>
      </c>
      <c r="U46" s="5">
        <v>4657.43</v>
      </c>
      <c r="V46" s="5">
        <v>1</v>
      </c>
      <c r="W46" s="2">
        <v>7451.84</v>
      </c>
    </row>
    <row r="47" spans="4:23" x14ac:dyDescent="0.3">
      <c r="D47">
        <v>910</v>
      </c>
      <c r="E47" s="2">
        <v>-1158.6206836363638</v>
      </c>
      <c r="F47" s="2"/>
      <c r="G47">
        <v>265</v>
      </c>
      <c r="H47" s="2">
        <v>2397.1733638095238</v>
      </c>
      <c r="I47" s="104"/>
      <c r="P47" t="s">
        <v>51</v>
      </c>
      <c r="Q47" t="s">
        <v>508</v>
      </c>
      <c r="R47" t="s">
        <v>7</v>
      </c>
      <c r="S47">
        <v>21</v>
      </c>
      <c r="T47" s="5">
        <v>42414.31</v>
      </c>
      <c r="U47" s="5">
        <v>2019.73</v>
      </c>
      <c r="V47" s="5">
        <v>1</v>
      </c>
      <c r="W47" s="2">
        <v>3231.5200000000004</v>
      </c>
    </row>
    <row r="48" spans="4:23" x14ac:dyDescent="0.3">
      <c r="D48">
        <v>916</v>
      </c>
      <c r="E48" s="2">
        <v>29340.011997052628</v>
      </c>
      <c r="F48" s="2"/>
      <c r="G48">
        <v>270</v>
      </c>
      <c r="H48" s="2">
        <v>0</v>
      </c>
      <c r="I48" s="104"/>
      <c r="P48" t="s">
        <v>52</v>
      </c>
      <c r="Q48" t="s">
        <v>505</v>
      </c>
      <c r="R48" t="s">
        <v>7</v>
      </c>
      <c r="S48">
        <v>22</v>
      </c>
      <c r="T48" s="5">
        <v>43861.86</v>
      </c>
      <c r="U48" s="5">
        <v>1993.72</v>
      </c>
      <c r="V48" s="5">
        <v>1</v>
      </c>
      <c r="W48" s="2">
        <v>3189.92</v>
      </c>
    </row>
    <row r="49" spans="4:23" x14ac:dyDescent="0.3">
      <c r="D49">
        <v>941</v>
      </c>
      <c r="E49" s="2">
        <v>16744.008632000001</v>
      </c>
      <c r="F49" s="2"/>
      <c r="G49">
        <v>272</v>
      </c>
      <c r="H49" s="2">
        <v>2692.4009381818182</v>
      </c>
      <c r="I49" s="104"/>
      <c r="P49" t="s">
        <v>53</v>
      </c>
      <c r="Q49" t="s">
        <v>506</v>
      </c>
      <c r="R49" t="s">
        <v>7</v>
      </c>
      <c r="S49">
        <v>22</v>
      </c>
      <c r="T49" s="5">
        <v>56126.95</v>
      </c>
      <c r="U49" s="5">
        <v>2551.23</v>
      </c>
      <c r="V49" s="5">
        <v>1</v>
      </c>
      <c r="W49" s="2">
        <v>4081.92</v>
      </c>
    </row>
    <row r="50" spans="4:23" x14ac:dyDescent="0.3">
      <c r="D50">
        <v>961</v>
      </c>
      <c r="E50" s="2">
        <v>-1331.8661163636366</v>
      </c>
      <c r="F50" s="2"/>
      <c r="G50">
        <v>293</v>
      </c>
      <c r="H50" s="2">
        <v>1519.103970909091</v>
      </c>
      <c r="I50" s="104"/>
      <c r="P50" t="s">
        <v>54</v>
      </c>
      <c r="Q50" t="s">
        <v>509</v>
      </c>
      <c r="R50" t="s">
        <v>7</v>
      </c>
      <c r="S50">
        <v>22</v>
      </c>
      <c r="T50" s="5">
        <v>22486</v>
      </c>
      <c r="U50" s="5">
        <v>1022.09</v>
      </c>
      <c r="V50" s="5">
        <v>1</v>
      </c>
      <c r="W50" s="2">
        <v>1635.3600000000001</v>
      </c>
    </row>
    <row r="51" spans="4:23" x14ac:dyDescent="0.3">
      <c r="D51">
        <v>971</v>
      </c>
      <c r="E51" s="2">
        <v>17531.326716190481</v>
      </c>
      <c r="F51" s="2"/>
      <c r="G51">
        <v>296</v>
      </c>
      <c r="H51" s="2">
        <v>2998.6508038095239</v>
      </c>
      <c r="I51" s="104"/>
      <c r="P51" t="s">
        <v>55</v>
      </c>
      <c r="Q51" t="s">
        <v>510</v>
      </c>
      <c r="R51" t="s">
        <v>7</v>
      </c>
      <c r="S51">
        <v>21</v>
      </c>
      <c r="T51" s="5">
        <v>34927.22</v>
      </c>
      <c r="U51" s="5">
        <v>1663.2</v>
      </c>
      <c r="V51" s="5">
        <v>1</v>
      </c>
      <c r="W51" s="2">
        <v>2661.1200000000003</v>
      </c>
    </row>
    <row r="52" spans="4:23" x14ac:dyDescent="0.3">
      <c r="D52">
        <v>1180</v>
      </c>
      <c r="E52" s="2">
        <v>25689.035192727275</v>
      </c>
      <c r="F52" s="2"/>
      <c r="G52">
        <v>306</v>
      </c>
      <c r="H52" s="2">
        <v>0</v>
      </c>
      <c r="I52" s="104"/>
      <c r="P52" t="s">
        <v>176</v>
      </c>
      <c r="Q52" t="s">
        <v>596</v>
      </c>
      <c r="R52" t="s">
        <v>7</v>
      </c>
      <c r="S52">
        <v>22</v>
      </c>
      <c r="T52" s="5">
        <v>34617.519999999997</v>
      </c>
      <c r="U52" s="5">
        <v>1573.52</v>
      </c>
      <c r="V52" s="5">
        <v>1</v>
      </c>
      <c r="W52" s="2">
        <v>2517.6000000000004</v>
      </c>
    </row>
    <row r="53" spans="4:23" x14ac:dyDescent="0.3">
      <c r="D53">
        <v>1287</v>
      </c>
      <c r="E53" s="2">
        <v>27592.197919513332</v>
      </c>
      <c r="F53" s="2"/>
      <c r="G53">
        <v>309</v>
      </c>
      <c r="H53" s="2">
        <v>2839.2397381818182</v>
      </c>
      <c r="I53" s="104"/>
      <c r="P53" t="s">
        <v>786</v>
      </c>
      <c r="Q53" t="s">
        <v>787</v>
      </c>
      <c r="R53" t="s">
        <v>7</v>
      </c>
      <c r="S53">
        <v>22</v>
      </c>
      <c r="T53" s="5">
        <v>22000</v>
      </c>
      <c r="U53" s="5">
        <v>1000</v>
      </c>
      <c r="V53" s="5">
        <v>1</v>
      </c>
      <c r="W53" s="2">
        <v>1600</v>
      </c>
    </row>
    <row r="54" spans="4:23" x14ac:dyDescent="0.3">
      <c r="D54">
        <v>1458</v>
      </c>
      <c r="E54" s="2">
        <v>10312.752229610389</v>
      </c>
      <c r="F54" s="2"/>
      <c r="G54">
        <v>316</v>
      </c>
      <c r="H54" s="2">
        <v>1380.3876872727271</v>
      </c>
      <c r="I54" s="104"/>
      <c r="P54" t="s">
        <v>71</v>
      </c>
      <c r="Q54" t="s">
        <v>521</v>
      </c>
      <c r="R54" t="s">
        <v>10</v>
      </c>
      <c r="S54">
        <v>22</v>
      </c>
      <c r="T54" s="5">
        <v>69018.12</v>
      </c>
      <c r="U54" s="5">
        <v>3137.19</v>
      </c>
      <c r="V54" s="5">
        <v>1</v>
      </c>
      <c r="W54" s="2">
        <v>5019.5200000000004</v>
      </c>
    </row>
    <row r="55" spans="4:23" x14ac:dyDescent="0.3">
      <c r="D55">
        <v>1465</v>
      </c>
      <c r="E55" s="2">
        <v>47064.647708952383</v>
      </c>
      <c r="F55" s="2"/>
      <c r="G55">
        <v>319</v>
      </c>
      <c r="H55" s="2">
        <v>3288.1709519999999</v>
      </c>
      <c r="I55" s="104"/>
      <c r="P55" t="s">
        <v>72</v>
      </c>
      <c r="Q55" t="s">
        <v>517</v>
      </c>
      <c r="R55" t="s">
        <v>10</v>
      </c>
      <c r="S55">
        <v>22</v>
      </c>
      <c r="T55" s="5">
        <v>88801.52</v>
      </c>
      <c r="U55" s="5">
        <v>4036.43</v>
      </c>
      <c r="V55" s="5">
        <v>1</v>
      </c>
      <c r="W55" s="2">
        <v>6458.2400000000007</v>
      </c>
    </row>
    <row r="56" spans="4:23" x14ac:dyDescent="0.3">
      <c r="D56">
        <v>1526</v>
      </c>
      <c r="E56" s="2">
        <v>54145.025077090904</v>
      </c>
      <c r="F56" s="2"/>
      <c r="G56">
        <v>320</v>
      </c>
      <c r="H56" s="2">
        <v>2453.2025163636367</v>
      </c>
      <c r="I56" s="104"/>
      <c r="P56" t="s">
        <v>75</v>
      </c>
      <c r="Q56" t="s">
        <v>518</v>
      </c>
      <c r="R56" t="s">
        <v>10</v>
      </c>
      <c r="S56">
        <v>22</v>
      </c>
      <c r="T56" s="5">
        <v>72843.72</v>
      </c>
      <c r="U56" s="5">
        <v>3311.08</v>
      </c>
      <c r="V56" s="5">
        <v>1</v>
      </c>
      <c r="W56" s="2">
        <v>5297.76</v>
      </c>
    </row>
    <row r="57" spans="4:23" x14ac:dyDescent="0.3">
      <c r="D57">
        <v>1531</v>
      </c>
      <c r="E57" s="2">
        <v>16046.864059705627</v>
      </c>
      <c r="F57" s="2"/>
      <c r="G57">
        <v>327</v>
      </c>
      <c r="H57" s="2">
        <v>1351.9703771428572</v>
      </c>
      <c r="I57" s="104"/>
      <c r="P57" t="s">
        <v>77</v>
      </c>
      <c r="Q57" t="s">
        <v>523</v>
      </c>
      <c r="R57" t="s">
        <v>10</v>
      </c>
      <c r="S57">
        <v>22</v>
      </c>
      <c r="T57" s="5">
        <v>36959.75</v>
      </c>
      <c r="U57" s="5">
        <v>1679.99</v>
      </c>
      <c r="V57" s="5">
        <v>1</v>
      </c>
      <c r="W57" s="2">
        <v>2688</v>
      </c>
    </row>
    <row r="58" spans="4:23" x14ac:dyDescent="0.3">
      <c r="D58">
        <v>1533</v>
      </c>
      <c r="E58" s="2">
        <v>26013.30880727273</v>
      </c>
      <c r="F58" s="2"/>
      <c r="G58">
        <v>335</v>
      </c>
      <c r="H58" s="2">
        <v>953.14648380952394</v>
      </c>
      <c r="I58" s="104"/>
      <c r="P58" t="s">
        <v>78</v>
      </c>
      <c r="Q58" t="s">
        <v>513</v>
      </c>
      <c r="R58" t="s">
        <v>10</v>
      </c>
      <c r="S58">
        <v>22</v>
      </c>
      <c r="T58" s="5">
        <v>48434.55</v>
      </c>
      <c r="U58" s="5">
        <v>2201.5700000000002</v>
      </c>
      <c r="V58" s="5">
        <v>1</v>
      </c>
      <c r="W58" s="2">
        <v>3522.56</v>
      </c>
    </row>
    <row r="59" spans="4:23" x14ac:dyDescent="0.3">
      <c r="D59">
        <v>1576</v>
      </c>
      <c r="E59" s="2">
        <v>23811.338130909084</v>
      </c>
      <c r="F59" s="2"/>
      <c r="G59">
        <v>352</v>
      </c>
      <c r="H59" s="2">
        <v>11541.314968000001</v>
      </c>
      <c r="I59" s="104"/>
      <c r="P59" t="s">
        <v>80</v>
      </c>
      <c r="Q59" t="s">
        <v>519</v>
      </c>
      <c r="R59" t="s">
        <v>10</v>
      </c>
      <c r="S59">
        <v>22</v>
      </c>
      <c r="T59" s="5">
        <v>61235.17</v>
      </c>
      <c r="U59" s="5">
        <v>2783.42</v>
      </c>
      <c r="V59" s="5">
        <v>1</v>
      </c>
      <c r="W59" s="2">
        <v>4453.4400000000005</v>
      </c>
    </row>
    <row r="60" spans="4:23" x14ac:dyDescent="0.3">
      <c r="D60" s="37">
        <v>52087</v>
      </c>
      <c r="E60" s="2">
        <v>21196.518218181816</v>
      </c>
      <c r="F60" s="2"/>
      <c r="G60">
        <v>354</v>
      </c>
      <c r="H60" s="2">
        <v>6112.9193600000008</v>
      </c>
      <c r="I60" s="104"/>
      <c r="P60" t="s">
        <v>81</v>
      </c>
      <c r="Q60" t="s">
        <v>788</v>
      </c>
      <c r="R60" t="s">
        <v>10</v>
      </c>
      <c r="S60">
        <v>22</v>
      </c>
      <c r="T60" s="5">
        <v>64751.66</v>
      </c>
      <c r="U60" s="5">
        <v>2943.26</v>
      </c>
      <c r="V60" s="5">
        <v>1</v>
      </c>
      <c r="W60" s="2">
        <v>4709.2800000000007</v>
      </c>
    </row>
    <row r="61" spans="4:23" x14ac:dyDescent="0.3">
      <c r="D61">
        <v>1581</v>
      </c>
      <c r="E61" s="2">
        <v>11647.905077714286</v>
      </c>
      <c r="F61" s="2"/>
      <c r="G61">
        <v>362</v>
      </c>
      <c r="H61" s="2">
        <v>1658.4367636363638</v>
      </c>
      <c r="I61" s="104"/>
      <c r="P61" t="s">
        <v>83</v>
      </c>
      <c r="Q61" t="s">
        <v>520</v>
      </c>
      <c r="R61" t="s">
        <v>10</v>
      </c>
      <c r="S61">
        <v>22</v>
      </c>
      <c r="T61" s="5">
        <v>75460.56</v>
      </c>
      <c r="U61" s="5">
        <v>3430.03</v>
      </c>
      <c r="V61" s="5">
        <v>1</v>
      </c>
      <c r="W61" s="2">
        <v>5488</v>
      </c>
    </row>
    <row r="62" spans="4:23" x14ac:dyDescent="0.3">
      <c r="D62">
        <v>1592</v>
      </c>
      <c r="E62" s="2">
        <v>10667.071499636366</v>
      </c>
      <c r="F62" s="2"/>
      <c r="G62">
        <v>363</v>
      </c>
      <c r="H62" s="2">
        <v>3789.8266836363641</v>
      </c>
      <c r="I62" s="104"/>
      <c r="P62" t="s">
        <v>85</v>
      </c>
      <c r="Q62" t="s">
        <v>524</v>
      </c>
      <c r="R62" t="s">
        <v>10</v>
      </c>
      <c r="S62">
        <v>22</v>
      </c>
      <c r="T62" s="5">
        <v>44578</v>
      </c>
      <c r="U62" s="5">
        <v>2026.27</v>
      </c>
      <c r="V62" s="5">
        <v>1</v>
      </c>
      <c r="W62" s="2">
        <v>3242.08</v>
      </c>
    </row>
    <row r="63" spans="4:23" x14ac:dyDescent="0.3">
      <c r="D63">
        <v>1650</v>
      </c>
      <c r="E63" s="2">
        <v>11885.629189229438</v>
      </c>
      <c r="F63" s="2"/>
      <c r="G63">
        <v>380</v>
      </c>
      <c r="H63" s="2">
        <v>1603.6966247619048</v>
      </c>
      <c r="I63" s="104"/>
      <c r="P63" t="s">
        <v>63</v>
      </c>
      <c r="Q63" t="s">
        <v>537</v>
      </c>
      <c r="R63" t="s">
        <v>14</v>
      </c>
      <c r="S63">
        <v>21</v>
      </c>
      <c r="T63" s="5">
        <v>53914.559999999998</v>
      </c>
      <c r="U63" s="5">
        <v>2567.36</v>
      </c>
      <c r="V63" s="5">
        <v>1</v>
      </c>
      <c r="W63" s="2">
        <v>4107.84</v>
      </c>
    </row>
    <row r="64" spans="4:23" x14ac:dyDescent="0.3">
      <c r="D64">
        <v>1691</v>
      </c>
      <c r="E64" s="2">
        <v>22537.044526811576</v>
      </c>
      <c r="F64" s="2"/>
      <c r="G64">
        <v>388</v>
      </c>
      <c r="H64" s="2">
        <v>3169.509364705882</v>
      </c>
      <c r="I64" s="104"/>
      <c r="P64" t="s">
        <v>64</v>
      </c>
      <c r="Q64" t="s">
        <v>538</v>
      </c>
      <c r="R64" t="s">
        <v>14</v>
      </c>
      <c r="S64">
        <v>22</v>
      </c>
      <c r="T64" s="5">
        <v>78559.520000000004</v>
      </c>
      <c r="U64" s="5">
        <v>3570.89</v>
      </c>
      <c r="V64" s="5">
        <v>1</v>
      </c>
      <c r="W64" s="2">
        <v>5713.4400000000005</v>
      </c>
    </row>
    <row r="65" spans="4:24" x14ac:dyDescent="0.3">
      <c r="D65">
        <v>1742</v>
      </c>
      <c r="E65" s="2">
        <v>21481.079352727276</v>
      </c>
      <c r="F65" s="2"/>
      <c r="G65">
        <v>403</v>
      </c>
      <c r="H65" s="2">
        <v>3246.437364210527</v>
      </c>
      <c r="I65" s="104"/>
      <c r="P65" s="24" t="s">
        <v>65</v>
      </c>
      <c r="Q65" s="24" t="s">
        <v>539</v>
      </c>
      <c r="R65" s="24" t="s">
        <v>14</v>
      </c>
      <c r="S65" s="24">
        <v>21</v>
      </c>
      <c r="T65" s="203">
        <v>56991.72</v>
      </c>
      <c r="U65" s="203">
        <v>2713.89</v>
      </c>
      <c r="V65" s="203">
        <v>1</v>
      </c>
      <c r="W65" s="38">
        <v>0</v>
      </c>
      <c r="X65" s="204" t="s">
        <v>820</v>
      </c>
    </row>
    <row r="66" spans="4:24" x14ac:dyDescent="0.3">
      <c r="D66">
        <v>1767</v>
      </c>
      <c r="E66" s="2">
        <v>25446.574824935065</v>
      </c>
      <c r="F66" s="2"/>
      <c r="G66">
        <v>423</v>
      </c>
      <c r="H66" s="2">
        <v>1645.852664</v>
      </c>
      <c r="I66" s="104"/>
      <c r="P66" t="s">
        <v>66</v>
      </c>
      <c r="Q66" t="s">
        <v>543</v>
      </c>
      <c r="R66" t="s">
        <v>14</v>
      </c>
      <c r="S66">
        <v>22</v>
      </c>
      <c r="T66" s="5">
        <v>43287.98</v>
      </c>
      <c r="U66" s="5">
        <v>1967.64</v>
      </c>
      <c r="V66" s="5">
        <v>1</v>
      </c>
      <c r="W66" s="2">
        <v>3148.16</v>
      </c>
    </row>
    <row r="67" spans="4:24" x14ac:dyDescent="0.3">
      <c r="D67">
        <v>1789</v>
      </c>
      <c r="E67" s="2">
        <v>15377.060052467532</v>
      </c>
      <c r="F67" s="2"/>
      <c r="G67">
        <v>424</v>
      </c>
      <c r="H67" s="2">
        <v>-15.407738181818184</v>
      </c>
      <c r="I67" s="104"/>
      <c r="P67" t="s">
        <v>67</v>
      </c>
      <c r="Q67" t="s">
        <v>544</v>
      </c>
      <c r="R67" t="s">
        <v>14</v>
      </c>
      <c r="S67">
        <v>22</v>
      </c>
      <c r="T67" s="5">
        <v>61335.360000000001</v>
      </c>
      <c r="U67" s="5">
        <v>2787.97</v>
      </c>
      <c r="V67" s="5">
        <v>1</v>
      </c>
      <c r="W67" s="2">
        <v>4460.8</v>
      </c>
    </row>
    <row r="68" spans="4:24" x14ac:dyDescent="0.3">
      <c r="D68">
        <v>1821</v>
      </c>
      <c r="E68" s="2">
        <v>13192.418460972434</v>
      </c>
      <c r="F68" s="2"/>
      <c r="G68">
        <v>433</v>
      </c>
      <c r="H68" s="2">
        <v>1093.2357236363637</v>
      </c>
      <c r="I68" s="104"/>
      <c r="P68" t="s">
        <v>68</v>
      </c>
      <c r="Q68" t="s">
        <v>540</v>
      </c>
      <c r="R68" t="s">
        <v>14</v>
      </c>
      <c r="S68">
        <v>21</v>
      </c>
      <c r="T68" s="5">
        <v>77077.34</v>
      </c>
      <c r="U68" s="5">
        <v>3670.35</v>
      </c>
      <c r="V68" s="5">
        <v>1</v>
      </c>
      <c r="W68" s="2">
        <v>5872.4800000000005</v>
      </c>
    </row>
    <row r="69" spans="4:24" x14ac:dyDescent="0.3">
      <c r="D69" s="37">
        <v>52330</v>
      </c>
      <c r="E69" s="2">
        <v>22435.224156631582</v>
      </c>
      <c r="F69" s="2"/>
      <c r="G69">
        <v>436</v>
      </c>
      <c r="H69" s="2">
        <v>1875.0229454545454</v>
      </c>
      <c r="I69" s="104"/>
      <c r="P69" t="s">
        <v>69</v>
      </c>
      <c r="Q69" t="s">
        <v>541</v>
      </c>
      <c r="R69" t="s">
        <v>14</v>
      </c>
      <c r="S69">
        <v>22</v>
      </c>
      <c r="T69" s="5">
        <v>45217.39</v>
      </c>
      <c r="U69" s="5">
        <v>2055.34</v>
      </c>
      <c r="V69" s="5">
        <v>1</v>
      </c>
      <c r="W69" s="2">
        <v>3288.4800000000005</v>
      </c>
    </row>
    <row r="70" spans="4:24" x14ac:dyDescent="0.3">
      <c r="D70">
        <v>1905</v>
      </c>
      <c r="E70" s="2">
        <v>-1544.8275809523811</v>
      </c>
      <c r="F70" s="2"/>
      <c r="G70">
        <v>438</v>
      </c>
      <c r="H70" s="2">
        <v>2956.8299428571427</v>
      </c>
      <c r="I70" s="104"/>
      <c r="P70" t="s">
        <v>70</v>
      </c>
      <c r="Q70" t="s">
        <v>542</v>
      </c>
      <c r="R70" t="s">
        <v>14</v>
      </c>
      <c r="S70">
        <v>22</v>
      </c>
      <c r="T70" s="5">
        <v>72425.990000000005</v>
      </c>
      <c r="U70" s="5">
        <v>3292.09</v>
      </c>
      <c r="V70" s="5">
        <v>1</v>
      </c>
      <c r="W70" s="2">
        <v>5267.3600000000006</v>
      </c>
    </row>
    <row r="71" spans="4:24" x14ac:dyDescent="0.3">
      <c r="D71">
        <v>1906</v>
      </c>
      <c r="E71" s="2">
        <v>25330.432417463657</v>
      </c>
      <c r="F71" s="2"/>
      <c r="G71">
        <v>442</v>
      </c>
      <c r="H71" s="2">
        <v>3774.1247811764706</v>
      </c>
      <c r="I71" s="104"/>
      <c r="P71" t="s">
        <v>175</v>
      </c>
      <c r="Q71" t="s">
        <v>595</v>
      </c>
      <c r="R71" t="s">
        <v>14</v>
      </c>
      <c r="S71">
        <v>21</v>
      </c>
      <c r="T71" s="5">
        <v>32700.98</v>
      </c>
      <c r="U71" s="5">
        <v>1557.19</v>
      </c>
      <c r="V71" s="5">
        <v>1</v>
      </c>
      <c r="W71" s="2">
        <v>2491.5200000000004</v>
      </c>
    </row>
    <row r="72" spans="4:24" x14ac:dyDescent="0.3">
      <c r="D72">
        <v>1921</v>
      </c>
      <c r="E72" s="2">
        <v>10673.679428210527</v>
      </c>
      <c r="F72" s="2"/>
      <c r="G72">
        <v>446</v>
      </c>
      <c r="H72" s="2">
        <v>2348.9554618181819</v>
      </c>
      <c r="I72" s="104"/>
      <c r="P72" t="s">
        <v>180</v>
      </c>
      <c r="Q72" t="s">
        <v>600</v>
      </c>
      <c r="R72" t="s">
        <v>14</v>
      </c>
      <c r="S72">
        <v>22</v>
      </c>
      <c r="T72" s="5">
        <v>31662.07</v>
      </c>
      <c r="U72" s="5">
        <v>1439.19</v>
      </c>
      <c r="V72" s="5">
        <v>1</v>
      </c>
      <c r="W72" s="2">
        <v>2302.7200000000003</v>
      </c>
    </row>
    <row r="73" spans="4:24" x14ac:dyDescent="0.3">
      <c r="D73">
        <v>2421</v>
      </c>
      <c r="E73" s="2">
        <v>18266.828119134199</v>
      </c>
      <c r="F73" s="2"/>
      <c r="G73">
        <v>461</v>
      </c>
      <c r="H73" s="2">
        <v>1193.7490361904763</v>
      </c>
      <c r="I73" s="104"/>
      <c r="P73" t="s">
        <v>183</v>
      </c>
      <c r="Q73" t="s">
        <v>603</v>
      </c>
      <c r="R73" t="s">
        <v>14</v>
      </c>
      <c r="S73">
        <v>22</v>
      </c>
      <c r="T73" s="5">
        <v>40565.040000000001</v>
      </c>
      <c r="U73" s="5">
        <v>1843.87</v>
      </c>
      <c r="V73" s="5">
        <v>1</v>
      </c>
      <c r="W73" s="2">
        <v>2950.2400000000002</v>
      </c>
    </row>
    <row r="74" spans="4:24" x14ac:dyDescent="0.3">
      <c r="D74">
        <v>2441</v>
      </c>
      <c r="E74" s="2">
        <v>15741.673537038962</v>
      </c>
      <c r="F74" s="2"/>
      <c r="G74">
        <v>475</v>
      </c>
      <c r="H74" s="2">
        <v>436.13167999999996</v>
      </c>
      <c r="I74" s="104"/>
      <c r="P74" t="s">
        <v>91</v>
      </c>
      <c r="Q74" t="s">
        <v>555</v>
      </c>
      <c r="R74" t="s">
        <v>149</v>
      </c>
      <c r="S74">
        <v>21</v>
      </c>
      <c r="T74" s="5">
        <v>57021.27</v>
      </c>
      <c r="U74" s="5">
        <v>2715.3</v>
      </c>
      <c r="V74" s="5">
        <v>1</v>
      </c>
      <c r="W74" s="2">
        <v>4344.4800000000005</v>
      </c>
    </row>
    <row r="75" spans="4:24" x14ac:dyDescent="0.3">
      <c r="D75">
        <v>2518</v>
      </c>
      <c r="E75" s="2">
        <v>44624.044320000008</v>
      </c>
      <c r="F75" s="2"/>
      <c r="G75">
        <v>481</v>
      </c>
      <c r="H75" s="2">
        <v>5054.077861818183</v>
      </c>
      <c r="I75" s="104"/>
      <c r="P75" t="s">
        <v>36</v>
      </c>
      <c r="Q75" t="s">
        <v>584</v>
      </c>
      <c r="R75" t="s">
        <v>149</v>
      </c>
      <c r="S75">
        <v>21</v>
      </c>
      <c r="T75" s="5">
        <v>113348.92</v>
      </c>
      <c r="U75" s="5">
        <v>5397.57</v>
      </c>
      <c r="V75" s="5">
        <v>1</v>
      </c>
      <c r="W75" s="2">
        <v>8636.1600000000017</v>
      </c>
    </row>
    <row r="76" spans="4:24" x14ac:dyDescent="0.3">
      <c r="D76">
        <v>2565</v>
      </c>
      <c r="E76" s="2">
        <v>34205.352998868686</v>
      </c>
      <c r="F76" s="2"/>
      <c r="G76">
        <v>487</v>
      </c>
      <c r="H76" s="2">
        <v>2095.7288152380952</v>
      </c>
      <c r="I76" s="104"/>
      <c r="P76" t="s">
        <v>95</v>
      </c>
      <c r="Q76" t="s">
        <v>558</v>
      </c>
      <c r="R76" t="s">
        <v>149</v>
      </c>
      <c r="S76">
        <v>21</v>
      </c>
      <c r="T76" s="5">
        <v>78930.69</v>
      </c>
      <c r="U76" s="5">
        <v>3758.6</v>
      </c>
      <c r="V76" s="5">
        <v>1</v>
      </c>
      <c r="W76" s="2">
        <v>6013.76</v>
      </c>
    </row>
    <row r="77" spans="4:24" x14ac:dyDescent="0.3">
      <c r="D77">
        <v>2685</v>
      </c>
      <c r="E77" s="2">
        <v>22583.041774199133</v>
      </c>
      <c r="F77" s="2"/>
      <c r="G77">
        <v>508</v>
      </c>
      <c r="H77" s="2">
        <v>0</v>
      </c>
      <c r="I77" s="104"/>
      <c r="P77" t="s">
        <v>96</v>
      </c>
      <c r="Q77" t="s">
        <v>561</v>
      </c>
      <c r="R77" t="s">
        <v>149</v>
      </c>
      <c r="S77">
        <v>22</v>
      </c>
      <c r="T77" s="5">
        <v>80295.78</v>
      </c>
      <c r="U77" s="5">
        <v>3649.81</v>
      </c>
      <c r="V77" s="5">
        <v>1</v>
      </c>
      <c r="W77" s="2">
        <v>5839.68</v>
      </c>
    </row>
    <row r="78" spans="4:24" x14ac:dyDescent="0.3">
      <c r="D78">
        <v>3166</v>
      </c>
      <c r="E78" s="2">
        <v>21984.608757553891</v>
      </c>
      <c r="F78" s="2"/>
      <c r="G78">
        <v>511</v>
      </c>
      <c r="H78" s="2">
        <v>1930.8902857142857</v>
      </c>
      <c r="I78" s="104"/>
      <c r="P78" t="s">
        <v>97</v>
      </c>
      <c r="Q78" t="s">
        <v>559</v>
      </c>
      <c r="R78" t="s">
        <v>149</v>
      </c>
      <c r="S78">
        <v>21</v>
      </c>
      <c r="T78" s="5">
        <v>72392.59</v>
      </c>
      <c r="U78" s="5">
        <v>3447.27</v>
      </c>
      <c r="V78" s="5">
        <v>1</v>
      </c>
      <c r="W78" s="2">
        <v>5515.68</v>
      </c>
    </row>
    <row r="79" spans="4:24" x14ac:dyDescent="0.3">
      <c r="D79">
        <v>3179</v>
      </c>
      <c r="E79" s="2">
        <v>7954.7024665263161</v>
      </c>
      <c r="F79" s="2"/>
      <c r="G79">
        <v>525</v>
      </c>
      <c r="H79" s="2">
        <v>0</v>
      </c>
      <c r="I79" s="104"/>
      <c r="P79" t="s">
        <v>38</v>
      </c>
      <c r="Q79" t="s">
        <v>586</v>
      </c>
      <c r="R79" t="s">
        <v>149</v>
      </c>
      <c r="S79">
        <v>21</v>
      </c>
      <c r="T79" s="5">
        <v>108958.36</v>
      </c>
      <c r="U79" s="5">
        <v>5188.49</v>
      </c>
      <c r="V79" s="5">
        <v>1</v>
      </c>
      <c r="W79" s="2">
        <v>8301.6</v>
      </c>
    </row>
    <row r="80" spans="4:24" x14ac:dyDescent="0.3">
      <c r="D80">
        <v>3329</v>
      </c>
      <c r="E80" s="2">
        <v>38907.126816842116</v>
      </c>
      <c r="F80" s="2"/>
      <c r="G80">
        <v>526</v>
      </c>
      <c r="H80" s="2">
        <v>0</v>
      </c>
      <c r="I80" s="104"/>
      <c r="P80" t="s">
        <v>40</v>
      </c>
      <c r="Q80" t="s">
        <v>588</v>
      </c>
      <c r="R80" t="s">
        <v>149</v>
      </c>
      <c r="S80">
        <v>20</v>
      </c>
      <c r="T80" s="5">
        <v>96819.64</v>
      </c>
      <c r="U80" s="5">
        <v>4840.9799999999996</v>
      </c>
      <c r="V80" s="5">
        <v>1</v>
      </c>
      <c r="W80" s="2">
        <v>7745.6</v>
      </c>
    </row>
    <row r="81" spans="4:23" x14ac:dyDescent="0.3">
      <c r="D81">
        <v>3529</v>
      </c>
      <c r="E81" s="2">
        <v>12068.680824865804</v>
      </c>
      <c r="F81" s="2"/>
      <c r="G81">
        <v>528</v>
      </c>
      <c r="H81" s="2">
        <v>2028.9835854545454</v>
      </c>
      <c r="I81" s="104"/>
      <c r="P81" t="s">
        <v>41</v>
      </c>
      <c r="Q81" t="s">
        <v>589</v>
      </c>
      <c r="R81" t="s">
        <v>149</v>
      </c>
      <c r="S81">
        <v>22</v>
      </c>
      <c r="T81" s="5">
        <v>72751.179999999993</v>
      </c>
      <c r="U81" s="5">
        <v>3306.87</v>
      </c>
      <c r="V81" s="5">
        <v>1</v>
      </c>
      <c r="W81" s="2">
        <v>5291.0400000000009</v>
      </c>
    </row>
    <row r="82" spans="4:23" x14ac:dyDescent="0.3">
      <c r="D82">
        <v>3755</v>
      </c>
      <c r="E82" s="2">
        <v>13682.35842181818</v>
      </c>
      <c r="F82" s="2"/>
      <c r="G82">
        <v>530</v>
      </c>
      <c r="H82" s="2">
        <v>2148.2291636363639</v>
      </c>
      <c r="I82" s="104"/>
      <c r="P82" t="s">
        <v>43</v>
      </c>
      <c r="Q82" t="s">
        <v>592</v>
      </c>
      <c r="R82" t="s">
        <v>149</v>
      </c>
      <c r="S82">
        <v>21</v>
      </c>
      <c r="T82" s="5">
        <v>66403.429999999993</v>
      </c>
      <c r="U82" s="5">
        <v>3162.07</v>
      </c>
      <c r="V82" s="5">
        <v>1</v>
      </c>
      <c r="W82" s="2">
        <v>5059.3600000000006</v>
      </c>
    </row>
    <row r="83" spans="4:23" x14ac:dyDescent="0.3">
      <c r="D83">
        <v>4118</v>
      </c>
      <c r="E83" s="2">
        <v>22683.220586320342</v>
      </c>
      <c r="F83" s="2"/>
      <c r="G83">
        <v>540</v>
      </c>
      <c r="H83" s="2">
        <v>0</v>
      </c>
      <c r="I83" s="104"/>
      <c r="P83" t="s">
        <v>712</v>
      </c>
      <c r="Q83" t="s">
        <v>715</v>
      </c>
      <c r="R83" t="s">
        <v>149</v>
      </c>
      <c r="S83">
        <v>21</v>
      </c>
      <c r="T83" s="5">
        <v>24382.86</v>
      </c>
      <c r="U83" s="5">
        <v>1161.0899999999999</v>
      </c>
      <c r="V83" s="5">
        <v>1</v>
      </c>
      <c r="W83" s="2">
        <v>1857.76</v>
      </c>
    </row>
    <row r="84" spans="4:23" x14ac:dyDescent="0.3">
      <c r="D84">
        <v>4203</v>
      </c>
      <c r="E84" s="2">
        <v>14414.507352380951</v>
      </c>
      <c r="F84" s="2"/>
      <c r="G84">
        <v>545</v>
      </c>
      <c r="H84" s="2">
        <v>0</v>
      </c>
      <c r="I84" s="104"/>
      <c r="P84" t="s">
        <v>811</v>
      </c>
      <c r="Q84" t="s">
        <v>812</v>
      </c>
      <c r="R84" t="s">
        <v>149</v>
      </c>
      <c r="S84">
        <v>21</v>
      </c>
      <c r="T84" s="5">
        <v>20000</v>
      </c>
      <c r="U84" s="5">
        <v>952.38</v>
      </c>
      <c r="V84" s="5">
        <v>1</v>
      </c>
      <c r="W84" s="2">
        <v>1523.8400000000001</v>
      </c>
    </row>
    <row r="85" spans="4:23" x14ac:dyDescent="0.3">
      <c r="D85">
        <v>4220</v>
      </c>
      <c r="E85" s="2">
        <v>17247.184628363637</v>
      </c>
      <c r="F85" s="2"/>
      <c r="G85">
        <v>547</v>
      </c>
      <c r="H85" s="2">
        <v>4307.8015054545458</v>
      </c>
      <c r="I85" s="104"/>
      <c r="P85" t="s">
        <v>26</v>
      </c>
      <c r="Q85" t="s">
        <v>789</v>
      </c>
      <c r="R85" t="s">
        <v>11</v>
      </c>
      <c r="S85">
        <v>22</v>
      </c>
      <c r="T85" s="5">
        <v>113389.78</v>
      </c>
      <c r="U85" s="5">
        <v>5154.08</v>
      </c>
      <c r="V85" s="5">
        <v>1</v>
      </c>
      <c r="W85" s="2">
        <v>8246.5600000000013</v>
      </c>
    </row>
    <row r="86" spans="4:23" x14ac:dyDescent="0.3">
      <c r="D86">
        <v>4271</v>
      </c>
      <c r="E86" s="2">
        <v>18321.23864</v>
      </c>
      <c r="F86" s="2"/>
      <c r="G86">
        <v>556</v>
      </c>
      <c r="H86" s="2">
        <v>10940.625243636365</v>
      </c>
      <c r="I86" s="104"/>
      <c r="P86" t="s">
        <v>27</v>
      </c>
      <c r="Q86" t="s">
        <v>569</v>
      </c>
      <c r="R86" t="s">
        <v>11</v>
      </c>
      <c r="S86">
        <v>22</v>
      </c>
      <c r="T86" s="5">
        <v>96204.2</v>
      </c>
      <c r="U86" s="5">
        <v>4372.92</v>
      </c>
      <c r="V86" s="5">
        <v>1</v>
      </c>
      <c r="W86" s="2">
        <v>6996.6399999999994</v>
      </c>
    </row>
    <row r="87" spans="4:23" x14ac:dyDescent="0.3">
      <c r="D87">
        <v>4275</v>
      </c>
      <c r="E87" s="2">
        <v>21820.027941818182</v>
      </c>
      <c r="F87" s="2"/>
      <c r="G87">
        <v>558</v>
      </c>
      <c r="H87" s="2">
        <v>1702.8742400000001</v>
      </c>
      <c r="I87" s="104"/>
      <c r="P87" t="s">
        <v>28</v>
      </c>
      <c r="Q87" t="s">
        <v>570</v>
      </c>
      <c r="R87" t="s">
        <v>11</v>
      </c>
      <c r="S87">
        <v>22</v>
      </c>
      <c r="T87" s="5">
        <v>57769.42</v>
      </c>
      <c r="U87" s="5">
        <v>2625.88</v>
      </c>
      <c r="V87" s="5">
        <v>1</v>
      </c>
      <c r="W87" s="2">
        <v>4201.4400000000005</v>
      </c>
    </row>
    <row r="88" spans="4:23" x14ac:dyDescent="0.3">
      <c r="D88">
        <v>4352</v>
      </c>
      <c r="E88" s="2">
        <v>28386.519395774892</v>
      </c>
      <c r="F88" s="2"/>
      <c r="G88">
        <v>572</v>
      </c>
      <c r="H88" s="2">
        <v>0</v>
      </c>
      <c r="I88" s="104"/>
      <c r="P88" t="s">
        <v>29</v>
      </c>
      <c r="Q88" t="s">
        <v>573</v>
      </c>
      <c r="R88" t="s">
        <v>11</v>
      </c>
      <c r="S88">
        <v>22</v>
      </c>
      <c r="T88" s="5">
        <v>76317.45</v>
      </c>
      <c r="U88" s="5">
        <v>3468.98</v>
      </c>
      <c r="V88" s="5">
        <v>1</v>
      </c>
      <c r="W88" s="2">
        <v>5550.4000000000005</v>
      </c>
    </row>
    <row r="89" spans="4:23" x14ac:dyDescent="0.3">
      <c r="D89">
        <v>4657</v>
      </c>
      <c r="E89" s="2">
        <v>13283.861745403508</v>
      </c>
      <c r="F89" s="2"/>
      <c r="G89">
        <v>577</v>
      </c>
      <c r="H89" s="2">
        <v>0</v>
      </c>
      <c r="I89" s="104"/>
      <c r="P89" t="s">
        <v>30</v>
      </c>
      <c r="Q89" t="s">
        <v>574</v>
      </c>
      <c r="R89" t="s">
        <v>11</v>
      </c>
      <c r="S89">
        <v>22</v>
      </c>
      <c r="T89" s="5">
        <v>51270.78</v>
      </c>
      <c r="U89" s="5">
        <v>2330.4899999999998</v>
      </c>
      <c r="V89" s="5">
        <v>1</v>
      </c>
      <c r="W89" s="2">
        <v>3728.8</v>
      </c>
    </row>
    <row r="90" spans="4:23" x14ac:dyDescent="0.3">
      <c r="D90">
        <v>4883</v>
      </c>
      <c r="E90" s="2">
        <v>22789.382465454553</v>
      </c>
      <c r="F90" s="2"/>
      <c r="G90">
        <v>586</v>
      </c>
      <c r="H90" s="2">
        <v>2553.7009818181818</v>
      </c>
      <c r="I90" s="104"/>
      <c r="P90" t="s">
        <v>31</v>
      </c>
      <c r="Q90" t="s">
        <v>571</v>
      </c>
      <c r="R90" t="s">
        <v>11</v>
      </c>
      <c r="S90">
        <v>22</v>
      </c>
      <c r="T90" s="5">
        <v>92363.199999999997</v>
      </c>
      <c r="U90" s="5">
        <v>4198.33</v>
      </c>
      <c r="V90" s="5">
        <v>1</v>
      </c>
      <c r="W90" s="2">
        <v>6717.2800000000007</v>
      </c>
    </row>
    <row r="91" spans="4:23" x14ac:dyDescent="0.3">
      <c r="D91">
        <v>5014</v>
      </c>
      <c r="E91" s="2">
        <v>10054.022170735931</v>
      </c>
      <c r="F91" s="2"/>
      <c r="G91">
        <v>593</v>
      </c>
      <c r="H91" s="2">
        <v>2060.6529381818182</v>
      </c>
      <c r="I91" s="104"/>
      <c r="P91" t="s">
        <v>32</v>
      </c>
      <c r="Q91" t="s">
        <v>572</v>
      </c>
      <c r="R91" t="s">
        <v>11</v>
      </c>
      <c r="S91">
        <v>22</v>
      </c>
      <c r="T91" s="5">
        <v>71576.06</v>
      </c>
      <c r="U91" s="5">
        <v>3253.46</v>
      </c>
      <c r="V91" s="5">
        <v>1</v>
      </c>
      <c r="W91" s="2">
        <v>5205.6000000000004</v>
      </c>
    </row>
    <row r="92" spans="4:23" x14ac:dyDescent="0.3">
      <c r="D92">
        <v>5113</v>
      </c>
      <c r="E92" s="2">
        <v>-1193.1034472727274</v>
      </c>
      <c r="F92" s="2"/>
      <c r="G92">
        <v>594</v>
      </c>
      <c r="H92" s="2">
        <v>0</v>
      </c>
      <c r="I92" s="104"/>
      <c r="P92" t="s">
        <v>33</v>
      </c>
      <c r="Q92" t="s">
        <v>575</v>
      </c>
      <c r="R92" t="s">
        <v>11</v>
      </c>
      <c r="S92">
        <v>22</v>
      </c>
      <c r="T92" s="5">
        <v>35032.1</v>
      </c>
      <c r="U92" s="5">
        <v>1592.37</v>
      </c>
      <c r="V92" s="5">
        <v>1</v>
      </c>
      <c r="W92" s="2">
        <v>2547.84</v>
      </c>
    </row>
    <row r="93" spans="4:23" x14ac:dyDescent="0.3">
      <c r="D93">
        <v>5355</v>
      </c>
      <c r="E93" s="2">
        <v>32654.08874836364</v>
      </c>
      <c r="F93" s="2"/>
      <c r="G93">
        <v>601</v>
      </c>
      <c r="H93" s="2">
        <v>3533.4770472727273</v>
      </c>
      <c r="I93" s="104"/>
      <c r="P93" t="s">
        <v>184</v>
      </c>
      <c r="Q93" t="s">
        <v>333</v>
      </c>
      <c r="R93" t="s">
        <v>11</v>
      </c>
      <c r="S93">
        <v>22</v>
      </c>
      <c r="T93" s="5">
        <v>28090.19</v>
      </c>
      <c r="U93" s="5">
        <v>1276.83</v>
      </c>
      <c r="V93" s="5">
        <v>1</v>
      </c>
      <c r="W93" s="2">
        <v>2042.88</v>
      </c>
    </row>
    <row r="94" spans="4:23" x14ac:dyDescent="0.3">
      <c r="D94">
        <v>5454</v>
      </c>
      <c r="E94" s="2">
        <v>29167.755861818187</v>
      </c>
      <c r="F94" s="2"/>
      <c r="G94">
        <v>606</v>
      </c>
      <c r="H94" s="2">
        <v>0</v>
      </c>
      <c r="I94" s="104"/>
      <c r="P94" t="s">
        <v>334</v>
      </c>
      <c r="Q94" t="s">
        <v>335</v>
      </c>
      <c r="R94" t="s">
        <v>11</v>
      </c>
      <c r="S94">
        <v>22</v>
      </c>
      <c r="T94" s="5">
        <v>28297.97</v>
      </c>
      <c r="U94" s="5">
        <v>1286.27</v>
      </c>
      <c r="V94" s="5">
        <v>1</v>
      </c>
      <c r="W94" s="2">
        <v>2058.08</v>
      </c>
    </row>
    <row r="95" spans="4:23" x14ac:dyDescent="0.3">
      <c r="D95">
        <v>5523</v>
      </c>
      <c r="E95" s="2">
        <v>12736.18291795671</v>
      </c>
      <c r="F95" s="2"/>
      <c r="G95">
        <v>621</v>
      </c>
      <c r="H95" s="2">
        <v>2985.7770472727275</v>
      </c>
      <c r="I95" s="104"/>
      <c r="P95" t="s">
        <v>790</v>
      </c>
      <c r="Q95" t="s">
        <v>791</v>
      </c>
      <c r="R95" t="s">
        <v>11</v>
      </c>
      <c r="S95">
        <v>22</v>
      </c>
      <c r="T95" s="5">
        <v>23657.543859649122</v>
      </c>
      <c r="U95" s="5">
        <v>1075.3399999999999</v>
      </c>
      <c r="V95" s="5">
        <v>1</v>
      </c>
      <c r="W95" s="2">
        <v>1720.48</v>
      </c>
    </row>
    <row r="96" spans="4:23" x14ac:dyDescent="0.3">
      <c r="D96">
        <v>5587</v>
      </c>
      <c r="E96" s="2">
        <v>39033.198274978349</v>
      </c>
      <c r="F96" s="2"/>
      <c r="G96">
        <v>623</v>
      </c>
      <c r="H96" s="2">
        <v>1705.4907127272727</v>
      </c>
      <c r="I96" s="104"/>
      <c r="P96" t="s">
        <v>103</v>
      </c>
      <c r="Q96" t="s">
        <v>566</v>
      </c>
      <c r="R96" t="s">
        <v>9</v>
      </c>
      <c r="S96">
        <v>20</v>
      </c>
      <c r="T96" s="5">
        <v>40034.400000000001</v>
      </c>
      <c r="U96" s="5">
        <v>2001.72</v>
      </c>
      <c r="V96" s="5">
        <v>1</v>
      </c>
      <c r="W96" s="2">
        <v>3202.7200000000003</v>
      </c>
    </row>
    <row r="97" spans="4:23" x14ac:dyDescent="0.3">
      <c r="D97">
        <v>5757</v>
      </c>
      <c r="E97" s="2">
        <v>25241.881214545454</v>
      </c>
      <c r="F97" s="2"/>
      <c r="G97">
        <v>627</v>
      </c>
      <c r="H97" s="2">
        <v>1920.2369163636367</v>
      </c>
      <c r="I97" s="104"/>
      <c r="P97" t="s">
        <v>104</v>
      </c>
      <c r="Q97" t="s">
        <v>562</v>
      </c>
      <c r="R97" t="s">
        <v>9</v>
      </c>
      <c r="S97">
        <v>22</v>
      </c>
      <c r="T97" s="5">
        <v>98926.37</v>
      </c>
      <c r="U97" s="5">
        <v>4496.6499999999996</v>
      </c>
      <c r="V97" s="5">
        <v>1</v>
      </c>
      <c r="W97" s="2">
        <v>7194.72</v>
      </c>
    </row>
    <row r="98" spans="4:23" x14ac:dyDescent="0.3">
      <c r="D98">
        <v>5799</v>
      </c>
      <c r="E98" s="2">
        <v>30260.633284190473</v>
      </c>
      <c r="F98" s="2"/>
      <c r="G98">
        <v>629</v>
      </c>
      <c r="H98" s="2">
        <v>2656.6889527272729</v>
      </c>
      <c r="I98" s="104"/>
      <c r="P98" t="s">
        <v>105</v>
      </c>
      <c r="Q98" t="s">
        <v>563</v>
      </c>
      <c r="R98" t="s">
        <v>9</v>
      </c>
      <c r="S98">
        <v>21</v>
      </c>
      <c r="T98" s="5">
        <v>62515.86</v>
      </c>
      <c r="U98" s="5">
        <v>2976.95</v>
      </c>
      <c r="V98" s="5">
        <v>1</v>
      </c>
      <c r="W98" s="2">
        <v>4763.04</v>
      </c>
    </row>
    <row r="99" spans="4:23" x14ac:dyDescent="0.3">
      <c r="D99">
        <v>5817</v>
      </c>
      <c r="E99" s="2">
        <v>31671.746578043294</v>
      </c>
      <c r="F99" s="2"/>
      <c r="G99">
        <v>637</v>
      </c>
      <c r="H99" s="2">
        <v>1278.1139127272727</v>
      </c>
      <c r="I99" s="104"/>
      <c r="P99" t="s">
        <v>92</v>
      </c>
      <c r="Q99" t="s">
        <v>560</v>
      </c>
      <c r="R99" t="s">
        <v>9</v>
      </c>
      <c r="S99">
        <v>22</v>
      </c>
      <c r="T99" s="5">
        <v>29751.599999999999</v>
      </c>
      <c r="U99" s="5">
        <v>1352.35</v>
      </c>
      <c r="V99" s="5">
        <v>1</v>
      </c>
      <c r="W99" s="2">
        <v>2163.6799999999998</v>
      </c>
    </row>
    <row r="100" spans="4:23" x14ac:dyDescent="0.3">
      <c r="D100">
        <v>5830</v>
      </c>
      <c r="E100" s="2">
        <v>13692.613519999999</v>
      </c>
      <c r="F100" s="2"/>
      <c r="G100">
        <v>640</v>
      </c>
      <c r="H100" s="2">
        <v>0</v>
      </c>
      <c r="I100" s="104"/>
      <c r="P100" t="s">
        <v>93</v>
      </c>
      <c r="Q100" t="s">
        <v>556</v>
      </c>
      <c r="R100" t="s">
        <v>9</v>
      </c>
      <c r="S100">
        <v>21</v>
      </c>
      <c r="T100" s="5">
        <v>85518.19</v>
      </c>
      <c r="U100" s="5">
        <v>4072.29</v>
      </c>
      <c r="V100" s="5">
        <v>1</v>
      </c>
      <c r="W100" s="2">
        <v>6515.68</v>
      </c>
    </row>
    <row r="101" spans="4:23" x14ac:dyDescent="0.3">
      <c r="D101">
        <v>5870</v>
      </c>
      <c r="E101" s="2">
        <v>41786.112826874465</v>
      </c>
      <c r="F101" s="2"/>
      <c r="G101">
        <v>641</v>
      </c>
      <c r="H101" s="2">
        <v>2760.0703636363637</v>
      </c>
      <c r="I101" s="104"/>
      <c r="P101" t="s">
        <v>106</v>
      </c>
      <c r="Q101" t="s">
        <v>567</v>
      </c>
      <c r="R101" t="s">
        <v>9</v>
      </c>
      <c r="S101">
        <v>22</v>
      </c>
      <c r="T101" s="5">
        <v>40546.699999999997</v>
      </c>
      <c r="U101" s="5">
        <v>1843.03</v>
      </c>
      <c r="V101" s="5">
        <v>1</v>
      </c>
      <c r="W101" s="2">
        <v>2948.8</v>
      </c>
    </row>
    <row r="102" spans="4:23" x14ac:dyDescent="0.3">
      <c r="D102">
        <v>6273</v>
      </c>
      <c r="E102" s="2">
        <v>-287.87976000000003</v>
      </c>
      <c r="F102" s="2"/>
      <c r="G102">
        <v>647</v>
      </c>
      <c r="H102" s="2">
        <v>0</v>
      </c>
      <c r="I102" s="104"/>
      <c r="P102" t="s">
        <v>94</v>
      </c>
      <c r="Q102" t="s">
        <v>557</v>
      </c>
      <c r="R102" t="s">
        <v>9</v>
      </c>
      <c r="S102">
        <v>21</v>
      </c>
      <c r="T102" s="5">
        <v>61309.3</v>
      </c>
      <c r="U102" s="5">
        <v>2919.49</v>
      </c>
      <c r="V102" s="5">
        <v>1</v>
      </c>
      <c r="W102" s="2">
        <v>4671.2</v>
      </c>
    </row>
    <row r="103" spans="4:23" x14ac:dyDescent="0.3">
      <c r="D103">
        <v>6310</v>
      </c>
      <c r="E103" s="2">
        <v>16185.468748363637</v>
      </c>
      <c r="F103" s="2"/>
      <c r="G103">
        <v>651</v>
      </c>
      <c r="H103" s="2">
        <v>2207.4078327272728</v>
      </c>
      <c r="I103" s="104"/>
      <c r="P103" t="s">
        <v>107</v>
      </c>
      <c r="Q103" t="s">
        <v>564</v>
      </c>
      <c r="R103" t="s">
        <v>9</v>
      </c>
      <c r="S103">
        <v>21</v>
      </c>
      <c r="T103" s="5">
        <v>55445.83</v>
      </c>
      <c r="U103" s="5">
        <v>2640.28</v>
      </c>
      <c r="V103" s="5">
        <v>1</v>
      </c>
      <c r="W103" s="2">
        <v>4224.4800000000005</v>
      </c>
    </row>
    <row r="104" spans="4:23" x14ac:dyDescent="0.3">
      <c r="D104">
        <v>6475</v>
      </c>
      <c r="E104" s="2">
        <v>-1013.7930981818181</v>
      </c>
      <c r="F104" s="2"/>
      <c r="G104">
        <v>659</v>
      </c>
      <c r="H104" s="2">
        <v>0</v>
      </c>
      <c r="I104" s="104"/>
      <c r="P104" t="s">
        <v>108</v>
      </c>
      <c r="Q104" t="s">
        <v>565</v>
      </c>
      <c r="R104" t="s">
        <v>9</v>
      </c>
      <c r="S104">
        <v>22</v>
      </c>
      <c r="T104" s="5">
        <v>41478.78</v>
      </c>
      <c r="U104" s="5">
        <v>1885.4</v>
      </c>
      <c r="V104" s="5">
        <v>1</v>
      </c>
      <c r="W104" s="2">
        <v>3016.6400000000003</v>
      </c>
    </row>
    <row r="105" spans="4:23" x14ac:dyDescent="0.3">
      <c r="D105">
        <v>6492</v>
      </c>
      <c r="E105" s="10">
        <v>28790.96423272727</v>
      </c>
      <c r="F105" s="2"/>
      <c r="G105">
        <v>660</v>
      </c>
      <c r="H105" s="2">
        <v>1458.5483418181821</v>
      </c>
      <c r="I105" s="104"/>
      <c r="P105" t="s">
        <v>109</v>
      </c>
      <c r="Q105" t="s">
        <v>568</v>
      </c>
      <c r="R105" t="s">
        <v>9</v>
      </c>
      <c r="S105">
        <v>22</v>
      </c>
      <c r="T105" s="5">
        <v>43470.91</v>
      </c>
      <c r="U105" s="5">
        <v>1975.95</v>
      </c>
      <c r="V105" s="5">
        <v>1</v>
      </c>
      <c r="W105" s="2">
        <v>3161.6000000000004</v>
      </c>
    </row>
    <row r="106" spans="4:23" x14ac:dyDescent="0.3">
      <c r="D106">
        <v>6496</v>
      </c>
      <c r="E106" s="10">
        <f>32051.3302501427-3928.1</f>
        <v>28123.2302501427</v>
      </c>
      <c r="F106" s="2"/>
      <c r="G106">
        <v>670</v>
      </c>
      <c r="H106" s="2">
        <v>0</v>
      </c>
      <c r="I106" s="104"/>
      <c r="P106" t="s">
        <v>123</v>
      </c>
      <c r="Q106" t="s">
        <v>533</v>
      </c>
      <c r="R106" t="s">
        <v>8</v>
      </c>
      <c r="S106">
        <v>22</v>
      </c>
      <c r="T106" s="5">
        <v>83080.27</v>
      </c>
      <c r="U106" s="5">
        <v>3776.38</v>
      </c>
      <c r="V106" s="5">
        <v>1</v>
      </c>
      <c r="W106" s="2">
        <v>6042.2400000000007</v>
      </c>
    </row>
    <row r="107" spans="4:23" x14ac:dyDescent="0.3">
      <c r="D107">
        <v>6558</v>
      </c>
      <c r="E107" s="2">
        <v>20421.862465454546</v>
      </c>
      <c r="F107" s="2"/>
      <c r="G107">
        <v>677</v>
      </c>
      <c r="H107" s="2">
        <v>0</v>
      </c>
      <c r="I107" s="104"/>
      <c r="P107" t="s">
        <v>124</v>
      </c>
      <c r="Q107" t="s">
        <v>526</v>
      </c>
      <c r="R107" t="s">
        <v>8</v>
      </c>
      <c r="S107">
        <v>22</v>
      </c>
      <c r="T107" s="5">
        <v>85872.47</v>
      </c>
      <c r="U107" s="5">
        <v>3903.29</v>
      </c>
      <c r="V107" s="5">
        <v>1</v>
      </c>
      <c r="W107" s="2">
        <v>6245.2800000000007</v>
      </c>
    </row>
    <row r="108" spans="4:23" x14ac:dyDescent="0.3">
      <c r="D108">
        <v>6603</v>
      </c>
      <c r="E108" s="2">
        <v>18795.777204155842</v>
      </c>
      <c r="F108" s="2"/>
      <c r="G108">
        <v>680</v>
      </c>
      <c r="H108" s="2">
        <v>0</v>
      </c>
      <c r="I108" s="104"/>
      <c r="P108" t="s">
        <v>125</v>
      </c>
      <c r="Q108" t="s">
        <v>527</v>
      </c>
      <c r="R108" t="s">
        <v>8</v>
      </c>
      <c r="S108">
        <v>21</v>
      </c>
      <c r="T108" s="5">
        <v>69816.84</v>
      </c>
      <c r="U108" s="5">
        <v>3324.61</v>
      </c>
      <c r="V108" s="5">
        <v>1</v>
      </c>
      <c r="W108" s="2">
        <v>5319.3600000000006</v>
      </c>
    </row>
    <row r="109" spans="4:23" x14ac:dyDescent="0.3">
      <c r="D109">
        <v>6776</v>
      </c>
      <c r="E109" s="2">
        <v>47704.412864380953</v>
      </c>
      <c r="F109" s="2"/>
      <c r="G109">
        <v>683</v>
      </c>
      <c r="H109" s="2">
        <v>3746.703474285714</v>
      </c>
      <c r="I109" s="104"/>
      <c r="P109" t="s">
        <v>126</v>
      </c>
      <c r="Q109" t="s">
        <v>528</v>
      </c>
      <c r="R109" t="s">
        <v>8</v>
      </c>
      <c r="S109">
        <v>22</v>
      </c>
      <c r="T109" s="5">
        <v>74838.240000000005</v>
      </c>
      <c r="U109" s="5">
        <v>3401.74</v>
      </c>
      <c r="V109" s="5">
        <v>1</v>
      </c>
      <c r="W109" s="2">
        <v>5442.72</v>
      </c>
    </row>
    <row r="110" spans="4:23" x14ac:dyDescent="0.3">
      <c r="D110">
        <v>6789</v>
      </c>
      <c r="E110" s="2">
        <v>24580.383490909091</v>
      </c>
      <c r="F110" s="2"/>
      <c r="G110">
        <v>690</v>
      </c>
      <c r="H110" s="2">
        <v>0</v>
      </c>
      <c r="I110" s="104"/>
      <c r="P110" t="s">
        <v>127</v>
      </c>
      <c r="Q110" t="s">
        <v>534</v>
      </c>
      <c r="R110" t="s">
        <v>8</v>
      </c>
      <c r="S110">
        <v>22</v>
      </c>
      <c r="T110" s="5">
        <v>44187.38</v>
      </c>
      <c r="U110" s="5">
        <v>2008.52</v>
      </c>
      <c r="V110" s="5">
        <v>1</v>
      </c>
      <c r="W110" s="2">
        <v>3213.6000000000004</v>
      </c>
    </row>
    <row r="111" spans="4:23" x14ac:dyDescent="0.3">
      <c r="D111">
        <v>6818</v>
      </c>
      <c r="E111" s="2">
        <v>24035.482861219716</v>
      </c>
      <c r="F111" s="2"/>
      <c r="G111">
        <v>691</v>
      </c>
      <c r="H111" s="2">
        <v>1956.6345236363636</v>
      </c>
      <c r="I111" s="104"/>
      <c r="P111" t="s">
        <v>128</v>
      </c>
      <c r="Q111" t="s">
        <v>525</v>
      </c>
      <c r="R111" t="s">
        <v>8</v>
      </c>
      <c r="S111">
        <v>21</v>
      </c>
      <c r="T111" s="5">
        <v>88013.62</v>
      </c>
      <c r="U111" s="5">
        <v>4191.12</v>
      </c>
      <c r="V111" s="5">
        <v>1</v>
      </c>
      <c r="W111" s="2">
        <v>6705.7600000000011</v>
      </c>
    </row>
    <row r="112" spans="4:23" x14ac:dyDescent="0.3">
      <c r="D112">
        <v>6861</v>
      </c>
      <c r="E112" s="2">
        <v>17597.918698011694</v>
      </c>
      <c r="F112" s="2"/>
      <c r="G112">
        <v>698</v>
      </c>
      <c r="H112" s="2">
        <v>2856.3709866666668</v>
      </c>
      <c r="I112" s="104"/>
      <c r="P112" t="s">
        <v>129</v>
      </c>
      <c r="Q112" t="s">
        <v>529</v>
      </c>
      <c r="R112" t="s">
        <v>8</v>
      </c>
      <c r="S112">
        <v>22</v>
      </c>
      <c r="T112" s="5">
        <v>78691.12</v>
      </c>
      <c r="U112" s="5">
        <v>3576.87</v>
      </c>
      <c r="V112" s="5">
        <v>1</v>
      </c>
      <c r="W112" s="2">
        <v>5723.0400000000009</v>
      </c>
    </row>
    <row r="113" spans="4:23" x14ac:dyDescent="0.3">
      <c r="D113">
        <v>6965</v>
      </c>
      <c r="E113" s="2">
        <v>23040.276957922077</v>
      </c>
      <c r="F113" s="2"/>
      <c r="G113">
        <v>700</v>
      </c>
      <c r="H113" s="2">
        <v>2929.3576000000003</v>
      </c>
      <c r="I113" s="104"/>
      <c r="P113" t="s">
        <v>130</v>
      </c>
      <c r="Q113" t="s">
        <v>535</v>
      </c>
      <c r="R113" t="s">
        <v>8</v>
      </c>
      <c r="S113">
        <v>21</v>
      </c>
      <c r="T113" s="5">
        <v>47792.9</v>
      </c>
      <c r="U113" s="5">
        <v>2275.85</v>
      </c>
      <c r="V113" s="5">
        <v>1</v>
      </c>
      <c r="W113" s="2">
        <v>3641.4400000000005</v>
      </c>
    </row>
    <row r="114" spans="4:23" x14ac:dyDescent="0.3">
      <c r="D114">
        <v>7048</v>
      </c>
      <c r="E114" s="2">
        <v>1315.5011127272728</v>
      </c>
      <c r="F114" s="2"/>
      <c r="G114">
        <v>701</v>
      </c>
      <c r="H114" s="2">
        <v>3520.5833163636366</v>
      </c>
      <c r="I114" s="104"/>
      <c r="P114" t="s">
        <v>131</v>
      </c>
      <c r="Q114" t="s">
        <v>536</v>
      </c>
      <c r="R114" t="s">
        <v>8</v>
      </c>
      <c r="S114">
        <v>22</v>
      </c>
      <c r="T114" s="5">
        <v>56555.38</v>
      </c>
      <c r="U114" s="5">
        <v>2570.6999999999998</v>
      </c>
      <c r="V114" s="5">
        <v>1</v>
      </c>
      <c r="W114" s="2">
        <v>4113.12</v>
      </c>
    </row>
    <row r="115" spans="4:23" x14ac:dyDescent="0.3">
      <c r="D115">
        <v>7131</v>
      </c>
      <c r="E115" s="2">
        <v>25211.77289385282</v>
      </c>
      <c r="F115" s="2"/>
      <c r="G115">
        <v>702</v>
      </c>
      <c r="H115" s="2">
        <v>0</v>
      </c>
      <c r="I115" s="104"/>
      <c r="P115" t="s">
        <v>132</v>
      </c>
      <c r="Q115" t="s">
        <v>530</v>
      </c>
      <c r="R115" t="s">
        <v>8</v>
      </c>
      <c r="S115">
        <v>22</v>
      </c>
      <c r="T115" s="5">
        <v>74107.05</v>
      </c>
      <c r="U115" s="5">
        <v>3368.5</v>
      </c>
      <c r="V115" s="5">
        <v>1</v>
      </c>
      <c r="W115" s="2">
        <v>5389.6</v>
      </c>
    </row>
    <row r="116" spans="4:23" x14ac:dyDescent="0.3">
      <c r="D116">
        <v>7262</v>
      </c>
      <c r="E116" s="2">
        <v>30233.463723636367</v>
      </c>
      <c r="F116" s="2"/>
      <c r="G116">
        <v>704</v>
      </c>
      <c r="H116" s="2">
        <v>1875.4773942857146</v>
      </c>
      <c r="I116" s="104"/>
      <c r="P116" t="s">
        <v>133</v>
      </c>
      <c r="Q116" t="s">
        <v>531</v>
      </c>
      <c r="R116" t="s">
        <v>8</v>
      </c>
      <c r="S116">
        <v>20</v>
      </c>
      <c r="T116" s="5">
        <v>70787.48</v>
      </c>
      <c r="U116" s="5">
        <v>3539.37</v>
      </c>
      <c r="V116" s="5">
        <v>1</v>
      </c>
      <c r="W116" s="2">
        <v>5663.0400000000009</v>
      </c>
    </row>
    <row r="117" spans="4:23" x14ac:dyDescent="0.3">
      <c r="D117">
        <v>7273</v>
      </c>
      <c r="E117" s="2">
        <v>15946.303670476193</v>
      </c>
      <c r="F117" s="2"/>
      <c r="G117">
        <v>720</v>
      </c>
      <c r="H117" s="2">
        <v>2047.5813890909094</v>
      </c>
      <c r="I117" s="104"/>
      <c r="P117" t="s">
        <v>134</v>
      </c>
      <c r="Q117" t="s">
        <v>532</v>
      </c>
      <c r="R117" t="s">
        <v>8</v>
      </c>
      <c r="S117">
        <v>22</v>
      </c>
      <c r="T117" s="5">
        <v>47995.74</v>
      </c>
      <c r="U117" s="5">
        <v>2181.62</v>
      </c>
      <c r="V117" s="5">
        <v>1</v>
      </c>
      <c r="W117" s="2">
        <v>3490.56</v>
      </c>
    </row>
    <row r="118" spans="4:23" x14ac:dyDescent="0.3">
      <c r="D118">
        <v>7509</v>
      </c>
      <c r="E118" s="2">
        <v>33027.148958545455</v>
      </c>
      <c r="F118" s="2"/>
      <c r="G118">
        <v>726</v>
      </c>
      <c r="H118" s="2">
        <v>2198.7473090909093</v>
      </c>
      <c r="I118" s="104"/>
      <c r="P118" t="s">
        <v>605</v>
      </c>
      <c r="Q118" t="s">
        <v>606</v>
      </c>
      <c r="R118" t="s">
        <v>8</v>
      </c>
      <c r="S118">
        <v>20</v>
      </c>
      <c r="T118" s="5">
        <v>25530.51</v>
      </c>
      <c r="U118" s="5">
        <v>1276.53</v>
      </c>
      <c r="V118" s="5">
        <v>1</v>
      </c>
      <c r="W118" s="2">
        <v>2042.4</v>
      </c>
    </row>
    <row r="119" spans="4:23" x14ac:dyDescent="0.3">
      <c r="D119">
        <v>7742</v>
      </c>
      <c r="E119" s="2">
        <v>10453.879751619046</v>
      </c>
      <c r="F119" s="2"/>
      <c r="G119">
        <v>728</v>
      </c>
      <c r="H119" s="2">
        <v>1460.7241219047619</v>
      </c>
      <c r="I119" s="104"/>
      <c r="P119" t="s">
        <v>185</v>
      </c>
      <c r="Q119" t="s">
        <v>604</v>
      </c>
      <c r="R119" t="s">
        <v>8</v>
      </c>
      <c r="S119">
        <v>22</v>
      </c>
      <c r="T119" s="5">
        <v>27021.59</v>
      </c>
      <c r="U119" s="5">
        <v>1228.25</v>
      </c>
      <c r="V119" s="5">
        <v>1</v>
      </c>
      <c r="W119" s="2">
        <v>1965.28</v>
      </c>
    </row>
    <row r="120" spans="4:23" x14ac:dyDescent="0.3">
      <c r="D120">
        <v>7760</v>
      </c>
      <c r="E120" s="2">
        <v>19928.493389626801</v>
      </c>
      <c r="F120" s="2"/>
      <c r="G120">
        <v>735</v>
      </c>
      <c r="H120" s="2">
        <v>2313.3561236363635</v>
      </c>
      <c r="I120" s="104"/>
      <c r="P120" t="s">
        <v>813</v>
      </c>
      <c r="Q120" t="s">
        <v>814</v>
      </c>
      <c r="R120" t="s">
        <v>8</v>
      </c>
      <c r="S120">
        <v>22</v>
      </c>
      <c r="T120" s="5">
        <v>20000</v>
      </c>
      <c r="U120" s="5">
        <v>909.09</v>
      </c>
      <c r="V120" s="5">
        <v>1</v>
      </c>
      <c r="W120" s="2">
        <v>1454.5600000000002</v>
      </c>
    </row>
    <row r="121" spans="4:23" x14ac:dyDescent="0.3">
      <c r="D121">
        <v>7859</v>
      </c>
      <c r="E121" s="2">
        <v>20062.594349090916</v>
      </c>
      <c r="F121" s="2"/>
      <c r="G121">
        <v>748</v>
      </c>
      <c r="H121" s="2">
        <v>0</v>
      </c>
      <c r="I121" s="104"/>
      <c r="P121" t="s">
        <v>110</v>
      </c>
      <c r="Q121" t="s">
        <v>496</v>
      </c>
      <c r="R121" t="s">
        <v>15</v>
      </c>
      <c r="S121">
        <v>20</v>
      </c>
      <c r="T121" s="5">
        <v>70372.5</v>
      </c>
      <c r="U121" s="5">
        <v>3518.63</v>
      </c>
      <c r="V121" s="5">
        <v>1</v>
      </c>
      <c r="W121" s="2">
        <v>5629.76</v>
      </c>
    </row>
    <row r="122" spans="4:23" x14ac:dyDescent="0.3">
      <c r="D122">
        <v>7972</v>
      </c>
      <c r="E122" s="2">
        <v>23004.159286233771</v>
      </c>
      <c r="F122" s="2"/>
      <c r="G122">
        <v>749</v>
      </c>
      <c r="H122" s="2">
        <v>1321.5456000000001</v>
      </c>
      <c r="I122" s="104"/>
      <c r="P122" t="s">
        <v>111</v>
      </c>
      <c r="Q122" t="s">
        <v>489</v>
      </c>
      <c r="R122" t="s">
        <v>15</v>
      </c>
      <c r="S122">
        <v>21</v>
      </c>
      <c r="T122" s="5">
        <v>87865.07</v>
      </c>
      <c r="U122" s="5">
        <v>4184.05</v>
      </c>
      <c r="V122" s="5">
        <v>1</v>
      </c>
      <c r="W122" s="2">
        <v>6694.5600000000013</v>
      </c>
    </row>
    <row r="123" spans="4:23" x14ac:dyDescent="0.3">
      <c r="D123">
        <v>9121</v>
      </c>
      <c r="E123" s="2">
        <v>14083.329909894737</v>
      </c>
      <c r="F123" s="2"/>
      <c r="G123">
        <v>758</v>
      </c>
      <c r="H123" s="2">
        <v>3101.6608290909094</v>
      </c>
      <c r="I123" s="104"/>
      <c r="P123" t="s">
        <v>112</v>
      </c>
      <c r="Q123" t="s">
        <v>490</v>
      </c>
      <c r="R123" t="s">
        <v>15</v>
      </c>
      <c r="S123">
        <v>20</v>
      </c>
      <c r="T123" s="5">
        <v>62706.09</v>
      </c>
      <c r="U123" s="5">
        <v>3135.3</v>
      </c>
      <c r="V123" s="5">
        <v>1</v>
      </c>
      <c r="W123" s="2">
        <v>5016.4800000000005</v>
      </c>
    </row>
    <row r="124" spans="4:23" x14ac:dyDescent="0.3">
      <c r="D124">
        <v>9583</v>
      </c>
      <c r="E124" s="2">
        <v>26018.711726406924</v>
      </c>
      <c r="F124" s="2"/>
      <c r="G124">
        <v>778</v>
      </c>
      <c r="H124" s="2">
        <v>5036.4329018181816</v>
      </c>
      <c r="I124" s="104"/>
      <c r="P124" t="s">
        <v>113</v>
      </c>
      <c r="Q124" t="s">
        <v>497</v>
      </c>
      <c r="R124" t="s">
        <v>15</v>
      </c>
      <c r="S124">
        <v>19</v>
      </c>
      <c r="T124" s="5">
        <v>44661.02</v>
      </c>
      <c r="U124" s="5">
        <v>2350.58</v>
      </c>
      <c r="V124" s="5">
        <v>1</v>
      </c>
      <c r="W124" s="2">
        <v>3760.96</v>
      </c>
    </row>
    <row r="125" spans="4:23" x14ac:dyDescent="0.3">
      <c r="D125">
        <v>9769</v>
      </c>
      <c r="E125" s="2">
        <v>26232.033764848486</v>
      </c>
      <c r="F125" s="2"/>
      <c r="G125">
        <v>785</v>
      </c>
      <c r="H125" s="2">
        <v>1868.0557600000002</v>
      </c>
      <c r="I125" s="104"/>
      <c r="P125" t="s">
        <v>114</v>
      </c>
      <c r="Q125" t="s">
        <v>491</v>
      </c>
      <c r="R125" t="s">
        <v>15</v>
      </c>
      <c r="S125">
        <v>21</v>
      </c>
      <c r="T125" s="5">
        <v>108385.82</v>
      </c>
      <c r="U125" s="5">
        <v>5161.2299999999996</v>
      </c>
      <c r="V125" s="5">
        <v>1</v>
      </c>
      <c r="W125" s="2">
        <v>8257.92</v>
      </c>
    </row>
    <row r="126" spans="4:23" x14ac:dyDescent="0.3">
      <c r="D126">
        <v>10052</v>
      </c>
      <c r="E126" s="2">
        <v>14907.007832187137</v>
      </c>
      <c r="F126" s="2"/>
      <c r="G126">
        <v>805</v>
      </c>
      <c r="H126" s="2">
        <v>0</v>
      </c>
      <c r="I126" s="104"/>
      <c r="P126" t="s">
        <v>115</v>
      </c>
      <c r="Q126" t="s">
        <v>498</v>
      </c>
      <c r="R126" t="s">
        <v>15</v>
      </c>
      <c r="S126">
        <v>21</v>
      </c>
      <c r="T126" s="5">
        <v>50332.13</v>
      </c>
      <c r="U126" s="5">
        <v>2396.77</v>
      </c>
      <c r="V126" s="5">
        <v>1</v>
      </c>
      <c r="W126" s="2">
        <v>3834.8800000000006</v>
      </c>
    </row>
    <row r="127" spans="4:23" x14ac:dyDescent="0.3">
      <c r="D127">
        <v>10093</v>
      </c>
      <c r="E127" s="2">
        <v>29688.721518736849</v>
      </c>
      <c r="F127" s="2"/>
      <c r="G127">
        <v>827</v>
      </c>
      <c r="H127" s="2">
        <v>0</v>
      </c>
      <c r="I127" s="104"/>
      <c r="P127" t="s">
        <v>116</v>
      </c>
      <c r="Q127" t="s">
        <v>499</v>
      </c>
      <c r="R127" t="s">
        <v>15</v>
      </c>
      <c r="S127">
        <v>21</v>
      </c>
      <c r="T127" s="5">
        <v>45708.99</v>
      </c>
      <c r="U127" s="5">
        <v>2176.62</v>
      </c>
      <c r="V127" s="5">
        <v>1</v>
      </c>
      <c r="W127" s="2">
        <v>3482.56</v>
      </c>
    </row>
    <row r="128" spans="4:23" x14ac:dyDescent="0.3">
      <c r="D128">
        <v>10515</v>
      </c>
      <c r="E128" s="2">
        <v>23753.740290909092</v>
      </c>
      <c r="F128" s="2"/>
      <c r="G128">
        <v>838</v>
      </c>
      <c r="H128" s="2">
        <v>1760.046346666667</v>
      </c>
      <c r="I128" s="104"/>
      <c r="P128" t="s">
        <v>117</v>
      </c>
      <c r="Q128" t="s">
        <v>500</v>
      </c>
      <c r="R128" t="s">
        <v>15</v>
      </c>
      <c r="S128">
        <v>20</v>
      </c>
      <c r="T128" s="5">
        <v>35220.720000000001</v>
      </c>
      <c r="U128" s="5">
        <v>1761.04</v>
      </c>
      <c r="V128" s="5">
        <v>1</v>
      </c>
      <c r="W128" s="2">
        <v>2817.6000000000004</v>
      </c>
    </row>
    <row r="129" spans="4:24" x14ac:dyDescent="0.3">
      <c r="D129">
        <v>11493</v>
      </c>
      <c r="E129" s="2">
        <v>23657.070853818186</v>
      </c>
      <c r="F129" s="2"/>
      <c r="G129">
        <v>844</v>
      </c>
      <c r="H129" s="2">
        <v>2713.6414323809527</v>
      </c>
      <c r="I129" s="104"/>
      <c r="P129" t="s">
        <v>118</v>
      </c>
      <c r="Q129" t="s">
        <v>492</v>
      </c>
      <c r="R129" t="s">
        <v>15</v>
      </c>
      <c r="S129">
        <v>19</v>
      </c>
      <c r="T129" s="5">
        <v>43019.01</v>
      </c>
      <c r="U129" s="5">
        <v>2264.16</v>
      </c>
      <c r="V129" s="5">
        <v>1</v>
      </c>
      <c r="W129" s="2">
        <v>3622.72</v>
      </c>
    </row>
    <row r="130" spans="4:24" x14ac:dyDescent="0.3">
      <c r="D130">
        <v>12026</v>
      </c>
      <c r="E130" s="2">
        <v>0</v>
      </c>
      <c r="F130" s="2"/>
      <c r="G130">
        <v>852</v>
      </c>
      <c r="H130" s="2">
        <v>4763.7525485714286</v>
      </c>
      <c r="I130" s="104"/>
      <c r="P130" t="s">
        <v>119</v>
      </c>
      <c r="Q130" t="s">
        <v>493</v>
      </c>
      <c r="R130" t="s">
        <v>15</v>
      </c>
      <c r="S130">
        <v>21</v>
      </c>
      <c r="T130" s="5">
        <v>72213</v>
      </c>
      <c r="U130" s="5">
        <v>3438.71</v>
      </c>
      <c r="V130" s="5">
        <v>1</v>
      </c>
      <c r="W130" s="2">
        <v>5501.92</v>
      </c>
    </row>
    <row r="131" spans="4:24" x14ac:dyDescent="0.3">
      <c r="D131">
        <v>13107</v>
      </c>
      <c r="E131" s="2">
        <v>17743.459413194807</v>
      </c>
      <c r="F131" s="2"/>
      <c r="G131">
        <v>855</v>
      </c>
      <c r="H131" s="2">
        <v>2418.1394959999998</v>
      </c>
      <c r="I131" s="104"/>
      <c r="P131" t="s">
        <v>120</v>
      </c>
      <c r="Q131" t="s">
        <v>494</v>
      </c>
      <c r="R131" t="s">
        <v>15</v>
      </c>
      <c r="S131">
        <v>21</v>
      </c>
      <c r="T131" s="5">
        <v>76502.720000000001</v>
      </c>
      <c r="U131" s="5">
        <v>3642.99</v>
      </c>
      <c r="V131" s="5">
        <v>1</v>
      </c>
      <c r="W131" s="2">
        <v>5828.8</v>
      </c>
    </row>
    <row r="132" spans="4:24" x14ac:dyDescent="0.3">
      <c r="D132">
        <v>13112</v>
      </c>
      <c r="E132" s="2">
        <v>13958.781793593076</v>
      </c>
      <c r="F132" s="2"/>
      <c r="G132">
        <v>857</v>
      </c>
      <c r="H132" s="2">
        <v>2538.2973714285713</v>
      </c>
      <c r="I132" s="104"/>
      <c r="P132" t="s">
        <v>121</v>
      </c>
      <c r="Q132" t="s">
        <v>495</v>
      </c>
      <c r="R132" t="s">
        <v>15</v>
      </c>
      <c r="S132">
        <v>20</v>
      </c>
      <c r="T132" s="5">
        <v>73276.23</v>
      </c>
      <c r="U132" s="5">
        <v>3663.81</v>
      </c>
      <c r="V132" s="5">
        <v>1</v>
      </c>
      <c r="W132" s="2">
        <v>5862.0800000000008</v>
      </c>
    </row>
    <row r="133" spans="4:24" x14ac:dyDescent="0.3">
      <c r="D133">
        <v>20167</v>
      </c>
      <c r="E133" s="2">
        <v>16030.16485160173</v>
      </c>
      <c r="F133" s="2"/>
      <c r="G133">
        <v>860</v>
      </c>
      <c r="H133" s="2">
        <v>2065.8266618181819</v>
      </c>
      <c r="I133" s="104"/>
      <c r="P133" t="s">
        <v>122</v>
      </c>
      <c r="Q133" t="s">
        <v>501</v>
      </c>
      <c r="R133" t="s">
        <v>15</v>
      </c>
      <c r="S133">
        <v>20</v>
      </c>
      <c r="T133" s="5">
        <v>65783.56</v>
      </c>
      <c r="U133" s="5">
        <v>3289.18</v>
      </c>
      <c r="V133" s="5">
        <v>1</v>
      </c>
      <c r="W133" s="2">
        <v>5262.72</v>
      </c>
    </row>
    <row r="134" spans="4:24" x14ac:dyDescent="0.3">
      <c r="D134">
        <v>25060</v>
      </c>
      <c r="E134" s="2">
        <v>15852.031929004332</v>
      </c>
      <c r="F134" s="2"/>
      <c r="G134">
        <v>878</v>
      </c>
      <c r="H134" s="2">
        <v>9622.4725557894744</v>
      </c>
      <c r="I134" s="104"/>
      <c r="P134" t="s">
        <v>249</v>
      </c>
      <c r="Q134" t="s">
        <v>250</v>
      </c>
      <c r="R134" t="s">
        <v>15</v>
      </c>
      <c r="S134">
        <v>19</v>
      </c>
      <c r="T134" s="5">
        <v>35897.74</v>
      </c>
      <c r="U134" s="5">
        <v>1889.35</v>
      </c>
      <c r="V134" s="5">
        <v>1</v>
      </c>
      <c r="W134" s="2">
        <v>3023.0400000000004</v>
      </c>
    </row>
    <row r="135" spans="4:24" x14ac:dyDescent="0.3">
      <c r="D135">
        <v>25088</v>
      </c>
      <c r="E135" s="2">
        <v>13525.977095203463</v>
      </c>
      <c r="F135" s="2"/>
      <c r="G135">
        <v>906</v>
      </c>
      <c r="H135" s="2">
        <v>1733.9998231578948</v>
      </c>
      <c r="I135" s="104"/>
      <c r="P135" s="24" t="s">
        <v>245</v>
      </c>
      <c r="Q135" s="24" t="s">
        <v>246</v>
      </c>
      <c r="R135" s="24" t="s">
        <v>15</v>
      </c>
      <c r="S135" s="24">
        <v>20</v>
      </c>
      <c r="T135" s="203">
        <v>30307.48</v>
      </c>
      <c r="U135" s="203">
        <v>1515.37</v>
      </c>
      <c r="V135" s="203">
        <v>1</v>
      </c>
      <c r="W135" s="38">
        <v>0</v>
      </c>
      <c r="X135" s="204" t="s">
        <v>820</v>
      </c>
    </row>
    <row r="136" spans="4:24" x14ac:dyDescent="0.3">
      <c r="D136">
        <v>29186</v>
      </c>
      <c r="E136" s="2">
        <v>20108.087043368421</v>
      </c>
      <c r="F136" s="2"/>
      <c r="G136">
        <v>907</v>
      </c>
      <c r="H136" s="2">
        <v>2925.3020720000004</v>
      </c>
      <c r="I136" s="104"/>
      <c r="P136" t="s">
        <v>692</v>
      </c>
      <c r="Q136" t="s">
        <v>693</v>
      </c>
      <c r="R136" t="s">
        <v>15</v>
      </c>
      <c r="S136">
        <v>20</v>
      </c>
      <c r="T136" s="5">
        <v>22400</v>
      </c>
      <c r="U136" s="5">
        <v>1120</v>
      </c>
      <c r="V136" s="5">
        <v>1</v>
      </c>
      <c r="W136" s="2">
        <v>1792</v>
      </c>
    </row>
    <row r="137" spans="4:24" x14ac:dyDescent="0.3">
      <c r="D137">
        <v>30342</v>
      </c>
      <c r="E137" s="2">
        <v>17476.32664034632</v>
      </c>
      <c r="F137" s="2"/>
      <c r="G137">
        <v>915</v>
      </c>
      <c r="H137" s="2">
        <v>3188.3138947368425</v>
      </c>
      <c r="I137" s="104"/>
      <c r="P137" t="s">
        <v>135</v>
      </c>
      <c r="Q137" t="s">
        <v>792</v>
      </c>
      <c r="R137" t="s">
        <v>15</v>
      </c>
      <c r="S137">
        <v>20</v>
      </c>
      <c r="T137" s="5">
        <v>22400</v>
      </c>
      <c r="U137" s="5">
        <v>1120</v>
      </c>
      <c r="V137" s="5">
        <v>1</v>
      </c>
      <c r="W137" s="2">
        <v>1792</v>
      </c>
    </row>
    <row r="138" spans="4:24" x14ac:dyDescent="0.3">
      <c r="D138">
        <v>39210</v>
      </c>
      <c r="E138" s="2">
        <v>2446.8590218181816</v>
      </c>
      <c r="F138" s="2"/>
      <c r="G138">
        <v>916</v>
      </c>
      <c r="H138" s="2">
        <v>0</v>
      </c>
      <c r="I138" s="104"/>
      <c r="P138" t="s">
        <v>136</v>
      </c>
      <c r="Q138" t="s">
        <v>545</v>
      </c>
      <c r="R138" t="s">
        <v>13</v>
      </c>
      <c r="S138">
        <v>21</v>
      </c>
      <c r="T138" s="5">
        <v>78928.77</v>
      </c>
      <c r="U138" s="5">
        <v>3758.51</v>
      </c>
      <c r="V138" s="5">
        <v>1</v>
      </c>
      <c r="W138" s="2">
        <v>6013.6</v>
      </c>
    </row>
    <row r="139" spans="4:24" x14ac:dyDescent="0.3">
      <c r="D139">
        <v>39262</v>
      </c>
      <c r="E139" s="2">
        <v>12963.311018181817</v>
      </c>
      <c r="F139" s="2"/>
      <c r="G139">
        <v>923</v>
      </c>
      <c r="H139" s="2">
        <v>1877.5765890909095</v>
      </c>
      <c r="I139" s="104"/>
      <c r="P139" t="s">
        <v>137</v>
      </c>
      <c r="Q139" t="s">
        <v>552</v>
      </c>
      <c r="R139" t="s">
        <v>13</v>
      </c>
      <c r="S139">
        <v>21</v>
      </c>
      <c r="T139" s="5">
        <v>52227.67</v>
      </c>
      <c r="U139" s="5">
        <v>2487.0300000000002</v>
      </c>
      <c r="V139" s="5">
        <v>1</v>
      </c>
      <c r="W139" s="2">
        <v>3979.2000000000003</v>
      </c>
    </row>
    <row r="140" spans="4:24" x14ac:dyDescent="0.3">
      <c r="D140">
        <v>39748</v>
      </c>
      <c r="E140" s="2">
        <v>-378.79672727272731</v>
      </c>
      <c r="F140" s="2"/>
      <c r="G140">
        <v>928</v>
      </c>
      <c r="H140" s="2">
        <v>1872.7476294736844</v>
      </c>
      <c r="I140" s="104"/>
      <c r="P140" t="s">
        <v>138</v>
      </c>
      <c r="Q140" t="s">
        <v>553</v>
      </c>
      <c r="R140" t="s">
        <v>13</v>
      </c>
      <c r="S140">
        <v>21</v>
      </c>
      <c r="T140" s="5">
        <v>59974.62</v>
      </c>
      <c r="U140" s="5">
        <v>2855.93</v>
      </c>
      <c r="V140" s="5">
        <v>1</v>
      </c>
      <c r="W140" s="2">
        <v>4569.4400000000005</v>
      </c>
    </row>
    <row r="141" spans="4:24" x14ac:dyDescent="0.3">
      <c r="D141">
        <v>39781</v>
      </c>
      <c r="E141" s="2">
        <v>18966.710322770563</v>
      </c>
      <c r="F141" s="2"/>
      <c r="G141">
        <v>940</v>
      </c>
      <c r="H141" s="2">
        <v>1398.2273745454547</v>
      </c>
      <c r="I141" s="104"/>
      <c r="P141" s="70" t="s">
        <v>139</v>
      </c>
      <c r="Q141" s="70" t="s">
        <v>546</v>
      </c>
      <c r="R141" s="70" t="s">
        <v>13</v>
      </c>
      <c r="S141" s="70">
        <v>21</v>
      </c>
      <c r="T141" s="86">
        <v>81289.259999999995</v>
      </c>
      <c r="U141" s="86">
        <v>3870.92</v>
      </c>
      <c r="V141" s="86">
        <v>1</v>
      </c>
      <c r="W141" s="87">
        <v>6193.47</v>
      </c>
    </row>
    <row r="142" spans="4:24" x14ac:dyDescent="0.3">
      <c r="D142">
        <v>42167</v>
      </c>
      <c r="E142" s="2">
        <v>22207.421059359309</v>
      </c>
      <c r="F142" s="2"/>
      <c r="G142">
        <v>941</v>
      </c>
      <c r="H142" s="2">
        <v>0</v>
      </c>
      <c r="I142" s="104"/>
      <c r="P142" t="s">
        <v>140</v>
      </c>
      <c r="Q142" t="s">
        <v>547</v>
      </c>
      <c r="R142" t="s">
        <v>13</v>
      </c>
      <c r="S142">
        <v>21</v>
      </c>
      <c r="T142" s="5">
        <v>50760.639999999999</v>
      </c>
      <c r="U142" s="5">
        <v>2417.17</v>
      </c>
      <c r="V142" s="5">
        <v>1</v>
      </c>
      <c r="W142" s="2">
        <v>3867.52</v>
      </c>
    </row>
    <row r="143" spans="4:24" x14ac:dyDescent="0.3">
      <c r="D143">
        <v>42204</v>
      </c>
      <c r="E143" s="2">
        <v>10217.587514077923</v>
      </c>
      <c r="F143" s="2"/>
      <c r="G143">
        <v>942</v>
      </c>
      <c r="H143" s="2">
        <v>4253.8924968421052</v>
      </c>
      <c r="I143" s="104"/>
      <c r="P143" t="s">
        <v>141</v>
      </c>
      <c r="Q143" t="s">
        <v>548</v>
      </c>
      <c r="R143" t="s">
        <v>13</v>
      </c>
      <c r="S143">
        <v>21</v>
      </c>
      <c r="T143" s="5">
        <v>67738.16</v>
      </c>
      <c r="U143" s="5">
        <v>3225.63</v>
      </c>
      <c r="V143" s="5">
        <v>1</v>
      </c>
      <c r="W143" s="2">
        <v>5160.96</v>
      </c>
    </row>
    <row r="144" spans="4:24" x14ac:dyDescent="0.3">
      <c r="D144">
        <v>42227</v>
      </c>
      <c r="E144" s="2">
        <v>11620.641520000001</v>
      </c>
      <c r="F144" s="2"/>
      <c r="G144">
        <v>943</v>
      </c>
      <c r="H144" s="2">
        <v>1920.8131621052632</v>
      </c>
      <c r="I144" s="104"/>
      <c r="P144" t="s">
        <v>142</v>
      </c>
      <c r="Q144" t="s">
        <v>549</v>
      </c>
      <c r="R144" t="s">
        <v>13</v>
      </c>
      <c r="S144">
        <v>20</v>
      </c>
      <c r="T144" s="5">
        <v>59664.39</v>
      </c>
      <c r="U144" s="5">
        <v>2983.22</v>
      </c>
      <c r="V144" s="5">
        <v>1</v>
      </c>
      <c r="W144" s="2">
        <v>4773.12</v>
      </c>
    </row>
    <row r="145" spans="4:24" x14ac:dyDescent="0.3">
      <c r="D145">
        <v>42235</v>
      </c>
      <c r="E145" s="2">
        <v>18017.550638961042</v>
      </c>
      <c r="F145" s="2"/>
      <c r="G145">
        <v>946</v>
      </c>
      <c r="H145" s="2">
        <v>5298.7277810526321</v>
      </c>
      <c r="I145" s="104"/>
      <c r="P145" t="s">
        <v>143</v>
      </c>
      <c r="Q145" t="s">
        <v>550</v>
      </c>
      <c r="R145" t="s">
        <v>13</v>
      </c>
      <c r="S145">
        <v>21</v>
      </c>
      <c r="T145" s="5">
        <v>67587.81</v>
      </c>
      <c r="U145" s="5">
        <v>3218.47</v>
      </c>
      <c r="V145" s="5">
        <v>1</v>
      </c>
      <c r="W145" s="2">
        <v>5149.6000000000004</v>
      </c>
    </row>
    <row r="146" spans="4:24" x14ac:dyDescent="0.3">
      <c r="D146">
        <v>42284</v>
      </c>
      <c r="E146" s="2">
        <v>21139.248102164507</v>
      </c>
      <c r="F146" s="2"/>
      <c r="G146">
        <v>972</v>
      </c>
      <c r="H146" s="2">
        <v>2008.0076145454548</v>
      </c>
      <c r="I146" s="104"/>
      <c r="P146" t="s">
        <v>144</v>
      </c>
      <c r="Q146" t="s">
        <v>551</v>
      </c>
      <c r="R146" t="s">
        <v>13</v>
      </c>
      <c r="S146">
        <v>20</v>
      </c>
      <c r="T146" s="5">
        <v>66491.13</v>
      </c>
      <c r="U146" s="5">
        <v>3324.56</v>
      </c>
      <c r="V146" s="5">
        <v>1</v>
      </c>
      <c r="W146" s="2">
        <v>5319.3600000000006</v>
      </c>
    </row>
    <row r="147" spans="4:24" x14ac:dyDescent="0.3">
      <c r="D147">
        <v>42341</v>
      </c>
      <c r="E147" s="2">
        <v>15443.589643151514</v>
      </c>
      <c r="F147" s="2"/>
      <c r="G147">
        <v>1036</v>
      </c>
      <c r="H147" s="2">
        <v>1634.7213104761904</v>
      </c>
      <c r="I147" s="104"/>
      <c r="P147" t="s">
        <v>145</v>
      </c>
      <c r="Q147" t="s">
        <v>554</v>
      </c>
      <c r="R147" t="s">
        <v>13</v>
      </c>
      <c r="S147">
        <v>21</v>
      </c>
      <c r="T147" s="5">
        <v>40844.94</v>
      </c>
      <c r="U147" s="5">
        <v>1945</v>
      </c>
      <c r="V147" s="5">
        <v>1</v>
      </c>
      <c r="W147" s="2">
        <v>3112</v>
      </c>
    </row>
    <row r="148" spans="4:24" x14ac:dyDescent="0.3">
      <c r="D148">
        <v>42358</v>
      </c>
      <c r="E148" s="2">
        <v>13093.37538909091</v>
      </c>
      <c r="F148" s="2"/>
      <c r="G148">
        <v>1038</v>
      </c>
      <c r="H148" s="2">
        <v>5978.7599390476189</v>
      </c>
      <c r="I148" s="104"/>
      <c r="P148" t="s">
        <v>182</v>
      </c>
      <c r="Q148" t="s">
        <v>602</v>
      </c>
      <c r="R148" t="s">
        <v>13</v>
      </c>
      <c r="S148">
        <v>21</v>
      </c>
      <c r="T148" s="5">
        <v>33092.74</v>
      </c>
      <c r="U148" s="5">
        <v>1575.84</v>
      </c>
      <c r="V148" s="5">
        <v>1</v>
      </c>
      <c r="W148" s="2">
        <v>2521.2800000000002</v>
      </c>
    </row>
    <row r="149" spans="4:24" x14ac:dyDescent="0.3">
      <c r="D149">
        <v>42377</v>
      </c>
      <c r="E149" s="2">
        <v>16521.434783030305</v>
      </c>
      <c r="F149" s="2"/>
      <c r="G149">
        <v>1059</v>
      </c>
      <c r="H149" s="2">
        <v>4054.1714909090911</v>
      </c>
      <c r="I149" s="104"/>
      <c r="P149" t="s">
        <v>690</v>
      </c>
      <c r="Q149" t="s">
        <v>691</v>
      </c>
      <c r="R149" t="s">
        <v>13</v>
      </c>
      <c r="S149">
        <v>21</v>
      </c>
      <c r="T149" s="5">
        <v>24502.46</v>
      </c>
      <c r="U149" s="5">
        <v>1166.78</v>
      </c>
      <c r="V149" s="5">
        <v>1</v>
      </c>
      <c r="W149" s="2">
        <v>1866.88</v>
      </c>
    </row>
    <row r="150" spans="4:24" x14ac:dyDescent="0.3">
      <c r="D150">
        <v>45016</v>
      </c>
      <c r="E150" s="2">
        <v>16942.071005367965</v>
      </c>
      <c r="F150" s="2"/>
      <c r="G150">
        <v>1061</v>
      </c>
      <c r="H150" s="2">
        <v>5098.8724266666668</v>
      </c>
      <c r="I150" s="104"/>
      <c r="P150" t="s">
        <v>73</v>
      </c>
      <c r="Q150" t="s">
        <v>522</v>
      </c>
      <c r="R150" t="s">
        <v>213</v>
      </c>
      <c r="S150">
        <v>22</v>
      </c>
      <c r="T150" s="5">
        <v>60679.17</v>
      </c>
      <c r="U150" s="5">
        <v>2758.14</v>
      </c>
      <c r="V150" s="5">
        <v>1</v>
      </c>
      <c r="W150" s="2">
        <v>4412.96</v>
      </c>
    </row>
    <row r="151" spans="4:24" x14ac:dyDescent="0.3">
      <c r="D151">
        <v>50214</v>
      </c>
      <c r="E151" s="2">
        <v>11883.620172606063</v>
      </c>
      <c r="F151" s="2"/>
      <c r="G151">
        <v>1079</v>
      </c>
      <c r="H151" s="2">
        <v>2480.5624457142858</v>
      </c>
      <c r="I151" s="104"/>
      <c r="P151" t="s">
        <v>74</v>
      </c>
      <c r="Q151" t="s">
        <v>793</v>
      </c>
      <c r="R151" t="s">
        <v>213</v>
      </c>
      <c r="S151">
        <v>22</v>
      </c>
      <c r="T151" s="5">
        <v>66223.289999999994</v>
      </c>
      <c r="U151" s="5">
        <v>3010.15</v>
      </c>
      <c r="V151" s="5">
        <v>1</v>
      </c>
      <c r="W151" s="2">
        <v>4816.16</v>
      </c>
    </row>
    <row r="152" spans="4:24" x14ac:dyDescent="0.3">
      <c r="D152">
        <v>50248</v>
      </c>
      <c r="E152" s="2">
        <v>11918.940632796539</v>
      </c>
      <c r="F152" s="2"/>
      <c r="G152">
        <v>1081</v>
      </c>
      <c r="H152" s="2">
        <v>2315.9364363636364</v>
      </c>
      <c r="I152" s="104"/>
      <c r="P152" t="s">
        <v>76</v>
      </c>
      <c r="Q152" t="s">
        <v>512</v>
      </c>
      <c r="R152" t="s">
        <v>213</v>
      </c>
      <c r="S152">
        <v>22</v>
      </c>
      <c r="T152">
        <v>33114.74</v>
      </c>
      <c r="U152" s="5">
        <v>1505.22</v>
      </c>
      <c r="V152" s="5">
        <v>1</v>
      </c>
      <c r="W152" s="2">
        <v>2408.3200000000002</v>
      </c>
    </row>
    <row r="153" spans="4:24" x14ac:dyDescent="0.3">
      <c r="D153">
        <v>51060</v>
      </c>
      <c r="E153" s="2">
        <v>15966.681423030301</v>
      </c>
      <c r="F153" s="2"/>
      <c r="G153">
        <v>1103</v>
      </c>
      <c r="H153" s="2">
        <v>3065.9460363636367</v>
      </c>
      <c r="I153" s="104"/>
      <c r="P153" t="s">
        <v>79</v>
      </c>
      <c r="Q153" t="s">
        <v>514</v>
      </c>
      <c r="R153" t="s">
        <v>213</v>
      </c>
      <c r="S153">
        <v>22</v>
      </c>
      <c r="T153">
        <v>73015.33</v>
      </c>
      <c r="U153" s="5">
        <v>3318.88</v>
      </c>
      <c r="V153" s="5">
        <v>1</v>
      </c>
      <c r="W153" s="2">
        <v>5310.2400000000007</v>
      </c>
    </row>
    <row r="154" spans="4:24" x14ac:dyDescent="0.3">
      <c r="D154">
        <v>52164</v>
      </c>
      <c r="E154" s="10">
        <v>16327.597537494381</v>
      </c>
      <c r="F154" s="2"/>
      <c r="G154">
        <v>1143</v>
      </c>
      <c r="H154" s="2">
        <v>2912.5502989473684</v>
      </c>
      <c r="I154" s="104"/>
      <c r="P154" t="s">
        <v>82</v>
      </c>
      <c r="Q154" t="s">
        <v>511</v>
      </c>
      <c r="R154" t="s">
        <v>213</v>
      </c>
      <c r="S154">
        <v>22</v>
      </c>
      <c r="T154">
        <v>46829.96</v>
      </c>
      <c r="U154" s="5">
        <v>2128.63</v>
      </c>
      <c r="V154" s="5">
        <v>1</v>
      </c>
      <c r="W154" s="2">
        <v>3405.76</v>
      </c>
    </row>
    <row r="155" spans="4:24" x14ac:dyDescent="0.3">
      <c r="D155">
        <v>52166</v>
      </c>
      <c r="E155" s="2">
        <v>30047.916453278653</v>
      </c>
      <c r="F155" s="2"/>
      <c r="G155">
        <v>1173</v>
      </c>
      <c r="H155" s="2">
        <v>2482.306247272727</v>
      </c>
      <c r="I155" s="104"/>
      <c r="P155" s="8" t="s">
        <v>84</v>
      </c>
      <c r="Q155" t="s">
        <v>794</v>
      </c>
      <c r="R155" t="s">
        <v>213</v>
      </c>
      <c r="S155">
        <v>22</v>
      </c>
      <c r="T155">
        <v>59226.86</v>
      </c>
      <c r="U155" s="5">
        <v>2692.13</v>
      </c>
      <c r="V155" s="5">
        <v>1</v>
      </c>
      <c r="W155" s="2">
        <v>4307.3599999999997</v>
      </c>
    </row>
    <row r="156" spans="4:24" x14ac:dyDescent="0.3">
      <c r="D156">
        <v>52195</v>
      </c>
      <c r="E156" s="2">
        <v>9137.3329094736855</v>
      </c>
      <c r="F156" s="2"/>
      <c r="G156">
        <v>1192</v>
      </c>
      <c r="H156" s="2">
        <v>1055.32284</v>
      </c>
      <c r="I156" s="104"/>
      <c r="P156" t="s">
        <v>86</v>
      </c>
      <c r="Q156" t="s">
        <v>515</v>
      </c>
      <c r="R156" t="s">
        <v>213</v>
      </c>
      <c r="S156">
        <v>21</v>
      </c>
      <c r="T156">
        <v>34791.360000000001</v>
      </c>
      <c r="U156">
        <v>1656.73</v>
      </c>
      <c r="V156" s="5">
        <v>1</v>
      </c>
      <c r="W156" s="2">
        <v>2650.7200000000003</v>
      </c>
    </row>
    <row r="157" spans="4:24" x14ac:dyDescent="0.3">
      <c r="D157">
        <v>52314</v>
      </c>
      <c r="E157" s="10">
        <f>32790.6484436364+3928.1</f>
        <v>36718.748443636396</v>
      </c>
      <c r="F157" s="2"/>
      <c r="G157">
        <v>1196</v>
      </c>
      <c r="H157" s="2">
        <v>2756.1008872727271</v>
      </c>
      <c r="I157" s="104"/>
      <c r="P157" t="s">
        <v>87</v>
      </c>
      <c r="Q157" t="s">
        <v>516</v>
      </c>
      <c r="R157" t="s">
        <v>213</v>
      </c>
      <c r="S157">
        <v>22</v>
      </c>
      <c r="T157">
        <v>45900.77</v>
      </c>
      <c r="U157">
        <v>2086.4</v>
      </c>
      <c r="V157" s="5">
        <v>1</v>
      </c>
      <c r="W157" s="2">
        <v>3338.2400000000002</v>
      </c>
    </row>
    <row r="158" spans="4:24" x14ac:dyDescent="0.3">
      <c r="D158">
        <v>52414</v>
      </c>
      <c r="E158" s="2">
        <v>16856.607745454545</v>
      </c>
      <c r="F158" s="2"/>
      <c r="G158">
        <v>1210</v>
      </c>
      <c r="H158" s="2">
        <v>1288.3195854545456</v>
      </c>
      <c r="I158" s="104"/>
      <c r="P158" t="s">
        <v>181</v>
      </c>
      <c r="Q158" t="s">
        <v>601</v>
      </c>
      <c r="R158" t="s">
        <v>213</v>
      </c>
      <c r="S158">
        <v>22</v>
      </c>
      <c r="T158">
        <v>24738.95</v>
      </c>
      <c r="U158">
        <v>1124.5</v>
      </c>
      <c r="V158" s="5">
        <v>1</v>
      </c>
      <c r="W158" s="2">
        <v>1799.2</v>
      </c>
    </row>
    <row r="159" spans="4:24" x14ac:dyDescent="0.3">
      <c r="D159">
        <v>52434</v>
      </c>
      <c r="E159" s="2">
        <v>15832.975010181817</v>
      </c>
      <c r="F159" s="2"/>
      <c r="G159">
        <v>1213</v>
      </c>
      <c r="H159" s="2">
        <v>2915.5022399999998</v>
      </c>
      <c r="I159" s="104"/>
      <c r="P159" t="s">
        <v>694</v>
      </c>
      <c r="Q159" t="s">
        <v>695</v>
      </c>
      <c r="R159" t="s">
        <v>213</v>
      </c>
      <c r="S159">
        <v>22</v>
      </c>
      <c r="T159">
        <v>24738.95</v>
      </c>
      <c r="U159">
        <v>1124.5</v>
      </c>
      <c r="V159" s="5">
        <v>1</v>
      </c>
      <c r="W159" s="2">
        <v>1799.2</v>
      </c>
    </row>
    <row r="160" spans="4:24" x14ac:dyDescent="0.3">
      <c r="D160">
        <v>52508</v>
      </c>
      <c r="E160" s="2">
        <v>21189.262610909089</v>
      </c>
      <c r="F160" s="2"/>
      <c r="G160">
        <v>1214</v>
      </c>
      <c r="H160" s="2">
        <v>1266.7196419047621</v>
      </c>
      <c r="I160" s="104"/>
      <c r="P160" s="24" t="s">
        <v>677</v>
      </c>
      <c r="Q160" s="24" t="s">
        <v>782</v>
      </c>
      <c r="R160" s="24"/>
      <c r="S160" s="24">
        <v>21</v>
      </c>
      <c r="T160" s="24">
        <v>0</v>
      </c>
      <c r="U160" s="24">
        <v>0</v>
      </c>
      <c r="V160" s="203">
        <v>1</v>
      </c>
      <c r="W160" s="38">
        <v>0</v>
      </c>
      <c r="X160" s="204" t="s">
        <v>821</v>
      </c>
    </row>
    <row r="161" spans="4:9" x14ac:dyDescent="0.3">
      <c r="D161">
        <v>52512</v>
      </c>
      <c r="E161" s="2">
        <v>12244.749541818182</v>
      </c>
      <c r="F161" s="2"/>
      <c r="G161">
        <v>1239</v>
      </c>
      <c r="H161" s="2">
        <v>0</v>
      </c>
      <c r="I161" s="104"/>
    </row>
    <row r="162" spans="4:9" x14ac:dyDescent="0.3">
      <c r="D162">
        <v>52678</v>
      </c>
      <c r="E162" s="2">
        <v>9871.7811197320589</v>
      </c>
      <c r="F162" s="2"/>
      <c r="G162">
        <v>1247</v>
      </c>
      <c r="H162" s="2">
        <v>2609.7111161904768</v>
      </c>
      <c r="I162" s="104"/>
    </row>
    <row r="163" spans="4:9" x14ac:dyDescent="0.3">
      <c r="D163">
        <v>52757</v>
      </c>
      <c r="E163" s="2">
        <v>27039.775185225419</v>
      </c>
      <c r="F163" s="2"/>
      <c r="G163">
        <v>1248</v>
      </c>
      <c r="H163" s="2">
        <v>1110.0705527272728</v>
      </c>
      <c r="I163" s="104"/>
    </row>
    <row r="164" spans="4:9" x14ac:dyDescent="0.3">
      <c r="D164">
        <v>52813</v>
      </c>
      <c r="E164" s="2">
        <v>23998.772632069264</v>
      </c>
      <c r="F164" s="2"/>
      <c r="G164">
        <v>1276</v>
      </c>
      <c r="H164" s="2">
        <v>3363.6657279999999</v>
      </c>
      <c r="I164" s="104"/>
    </row>
    <row r="165" spans="4:9" x14ac:dyDescent="0.3">
      <c r="D165">
        <v>52913</v>
      </c>
      <c r="E165" s="167">
        <v>9105.2655490909092</v>
      </c>
      <c r="F165" s="2"/>
      <c r="G165">
        <v>1287</v>
      </c>
      <c r="H165" s="2">
        <v>0</v>
      </c>
      <c r="I165" s="104"/>
    </row>
    <row r="166" spans="4:9" x14ac:dyDescent="0.3">
      <c r="D166">
        <v>52971</v>
      </c>
      <c r="E166" s="2">
        <v>25314.356522251088</v>
      </c>
      <c r="F166" s="2"/>
      <c r="G166">
        <v>1327</v>
      </c>
      <c r="H166" s="2">
        <v>3029.2942036363638</v>
      </c>
      <c r="I166" s="104"/>
    </row>
    <row r="167" spans="4:9" x14ac:dyDescent="0.3">
      <c r="D167" s="37">
        <v>7031</v>
      </c>
      <c r="E167" s="10">
        <v>22035.030994401153</v>
      </c>
      <c r="F167" s="2"/>
      <c r="G167">
        <v>1376</v>
      </c>
      <c r="H167" s="2">
        <v>3310.9024072727279</v>
      </c>
      <c r="I167" s="104"/>
    </row>
    <row r="168" spans="4:9" x14ac:dyDescent="0.3">
      <c r="D168">
        <v>55270</v>
      </c>
      <c r="E168" s="2">
        <v>11811.061211428572</v>
      </c>
      <c r="F168" s="2"/>
      <c r="G168">
        <v>1383</v>
      </c>
      <c r="H168" s="2">
        <v>1846.5837818181817</v>
      </c>
      <c r="I168" s="104"/>
    </row>
    <row r="169" spans="4:9" x14ac:dyDescent="0.3">
      <c r="D169">
        <v>58558</v>
      </c>
      <c r="E169" s="2">
        <v>0</v>
      </c>
      <c r="F169" s="2"/>
      <c r="G169">
        <v>1398</v>
      </c>
      <c r="H169" s="2">
        <v>2378.0853028571432</v>
      </c>
      <c r="I169" s="104"/>
    </row>
    <row r="170" spans="4:9" x14ac:dyDescent="0.3">
      <c r="D170">
        <v>58986</v>
      </c>
      <c r="E170" s="2">
        <v>5194.9806763636361</v>
      </c>
      <c r="G170">
        <v>1411</v>
      </c>
      <c r="H170" s="2">
        <v>0</v>
      </c>
      <c r="I170" s="104"/>
    </row>
    <row r="171" spans="4:9" x14ac:dyDescent="0.3">
      <c r="G171">
        <v>1431</v>
      </c>
      <c r="H171" s="2">
        <v>2570.9130880000002</v>
      </c>
      <c r="I171" s="104"/>
    </row>
    <row r="172" spans="4:9" x14ac:dyDescent="0.3">
      <c r="G172">
        <v>1454</v>
      </c>
      <c r="H172" s="2">
        <v>1574.6288436363639</v>
      </c>
      <c r="I172" s="104"/>
    </row>
    <row r="173" spans="4:9" x14ac:dyDescent="0.3">
      <c r="G173">
        <v>1456</v>
      </c>
      <c r="H173" s="2">
        <v>2590.2071345454551</v>
      </c>
      <c r="I173" s="104"/>
    </row>
    <row r="174" spans="4:9" x14ac:dyDescent="0.3">
      <c r="G174">
        <v>1458</v>
      </c>
      <c r="H174" s="2">
        <v>0</v>
      </c>
      <c r="I174" s="104"/>
    </row>
    <row r="175" spans="4:9" x14ac:dyDescent="0.3">
      <c r="G175">
        <v>1508</v>
      </c>
      <c r="H175" s="2">
        <v>5244.7391466666668</v>
      </c>
      <c r="I175" s="104"/>
    </row>
    <row r="176" spans="4:9" x14ac:dyDescent="0.3">
      <c r="G176">
        <v>1526</v>
      </c>
      <c r="H176" s="2">
        <v>0</v>
      </c>
      <c r="I176" s="104"/>
    </row>
    <row r="177" spans="7:9" x14ac:dyDescent="0.3">
      <c r="G177">
        <v>1535</v>
      </c>
      <c r="H177" s="2">
        <v>3146.8271563636363</v>
      </c>
      <c r="I177" s="104"/>
    </row>
    <row r="178" spans="7:9" x14ac:dyDescent="0.3">
      <c r="G178">
        <v>1538</v>
      </c>
      <c r="H178" s="2">
        <v>3870.1235272727276</v>
      </c>
      <c r="I178" s="104"/>
    </row>
    <row r="179" spans="7:9" x14ac:dyDescent="0.3">
      <c r="G179">
        <v>1568</v>
      </c>
      <c r="H179" s="2">
        <v>5817.8920719999996</v>
      </c>
      <c r="I179" s="104"/>
    </row>
    <row r="180" spans="7:9" x14ac:dyDescent="0.3">
      <c r="G180">
        <v>1576</v>
      </c>
      <c r="H180" s="2">
        <v>0</v>
      </c>
      <c r="I180" s="104"/>
    </row>
    <row r="181" spans="7:9" x14ac:dyDescent="0.3">
      <c r="G181">
        <v>1578</v>
      </c>
      <c r="H181" s="2">
        <v>0</v>
      </c>
      <c r="I181" s="104"/>
    </row>
    <row r="182" spans="7:9" x14ac:dyDescent="0.3">
      <c r="G182">
        <v>1580</v>
      </c>
      <c r="H182" s="2">
        <v>3616.3556436363638</v>
      </c>
      <c r="I182" s="104"/>
    </row>
    <row r="183" spans="7:9" x14ac:dyDescent="0.3">
      <c r="G183">
        <v>1581</v>
      </c>
      <c r="H183" s="2">
        <v>0</v>
      </c>
      <c r="I183" s="104"/>
    </row>
    <row r="184" spans="7:9" x14ac:dyDescent="0.3">
      <c r="G184">
        <v>1584</v>
      </c>
      <c r="H184" s="2">
        <v>2923.866912</v>
      </c>
      <c r="I184" s="104"/>
    </row>
    <row r="185" spans="7:9" x14ac:dyDescent="0.3">
      <c r="G185">
        <v>1586</v>
      </c>
      <c r="H185" s="2">
        <v>2279.2179885714286</v>
      </c>
      <c r="I185" s="104"/>
    </row>
    <row r="186" spans="7:9" x14ac:dyDescent="0.3">
      <c r="G186">
        <v>1604</v>
      </c>
      <c r="H186" s="2">
        <v>1651.0463418181819</v>
      </c>
      <c r="I186" s="104"/>
    </row>
    <row r="187" spans="7:9" x14ac:dyDescent="0.3">
      <c r="G187">
        <v>1622</v>
      </c>
      <c r="H187" s="2">
        <v>1770.8975466666668</v>
      </c>
      <c r="I187" s="104"/>
    </row>
    <row r="188" spans="7:9" x14ac:dyDescent="0.3">
      <c r="G188">
        <v>1623</v>
      </c>
      <c r="H188" s="2">
        <v>1706.999258181818</v>
      </c>
      <c r="I188" s="104"/>
    </row>
    <row r="189" spans="7:9" x14ac:dyDescent="0.3">
      <c r="G189">
        <v>1642</v>
      </c>
      <c r="H189" s="2">
        <v>3578.6501818181823</v>
      </c>
      <c r="I189" s="104"/>
    </row>
    <row r="190" spans="7:9" x14ac:dyDescent="0.3">
      <c r="G190">
        <v>1650</v>
      </c>
      <c r="H190" s="2">
        <v>0</v>
      </c>
      <c r="I190" s="104"/>
    </row>
    <row r="191" spans="7:9" x14ac:dyDescent="0.3">
      <c r="G191">
        <v>1651</v>
      </c>
      <c r="H191" s="2">
        <v>1952.9617309090911</v>
      </c>
      <c r="I191" s="104"/>
    </row>
    <row r="192" spans="7:9" x14ac:dyDescent="0.3">
      <c r="G192">
        <v>1678</v>
      </c>
      <c r="H192" s="2">
        <v>2977.4192080000003</v>
      </c>
      <c r="I192" s="104"/>
    </row>
    <row r="193" spans="7:9" x14ac:dyDescent="0.3">
      <c r="G193">
        <v>1690</v>
      </c>
      <c r="H193" s="2">
        <v>2226.2715885714288</v>
      </c>
      <c r="I193" s="104"/>
    </row>
    <row r="194" spans="7:9" x14ac:dyDescent="0.3">
      <c r="G194">
        <v>1691</v>
      </c>
      <c r="H194" s="2">
        <v>0</v>
      </c>
      <c r="I194" s="104"/>
    </row>
    <row r="195" spans="7:9" x14ac:dyDescent="0.3">
      <c r="G195">
        <v>1694</v>
      </c>
      <c r="H195" s="2">
        <v>2287.1790690909093</v>
      </c>
      <c r="I195" s="104"/>
    </row>
    <row r="196" spans="7:9" x14ac:dyDescent="0.3">
      <c r="G196">
        <v>1698</v>
      </c>
      <c r="H196" s="2">
        <v>615.20210909090918</v>
      </c>
      <c r="I196" s="104"/>
    </row>
    <row r="197" spans="7:9" x14ac:dyDescent="0.3">
      <c r="G197">
        <v>1724</v>
      </c>
      <c r="H197" s="2">
        <v>1738.5914254545453</v>
      </c>
      <c r="I197" s="104"/>
    </row>
    <row r="198" spans="7:9" x14ac:dyDescent="0.3">
      <c r="G198">
        <v>1725</v>
      </c>
      <c r="H198" s="2">
        <v>3005.4259345454548</v>
      </c>
      <c r="I198" s="104"/>
    </row>
    <row r="199" spans="7:9" x14ac:dyDescent="0.3">
      <c r="G199">
        <v>1727</v>
      </c>
      <c r="H199" s="2">
        <v>2640.821941818182</v>
      </c>
      <c r="I199" s="104"/>
    </row>
    <row r="200" spans="7:9" x14ac:dyDescent="0.3">
      <c r="G200">
        <v>1728</v>
      </c>
      <c r="H200" s="2">
        <v>1140.6516581818184</v>
      </c>
      <c r="I200" s="104"/>
    </row>
    <row r="201" spans="7:9" x14ac:dyDescent="0.3">
      <c r="G201">
        <v>1742</v>
      </c>
      <c r="H201" s="2">
        <v>0</v>
      </c>
      <c r="I201" s="104"/>
    </row>
    <row r="202" spans="7:9" x14ac:dyDescent="0.3">
      <c r="G202">
        <v>1764</v>
      </c>
      <c r="H202" s="2">
        <v>872.25677818181816</v>
      </c>
      <c r="I202" s="104"/>
    </row>
    <row r="203" spans="7:9" x14ac:dyDescent="0.3">
      <c r="G203">
        <v>1777</v>
      </c>
      <c r="H203" s="2">
        <v>4582.415680000001</v>
      </c>
      <c r="I203" s="104"/>
    </row>
    <row r="204" spans="7:9" x14ac:dyDescent="0.3">
      <c r="G204">
        <v>1789</v>
      </c>
      <c r="H204" s="2">
        <v>0</v>
      </c>
      <c r="I204" s="104"/>
    </row>
    <row r="205" spans="7:9" x14ac:dyDescent="0.3">
      <c r="G205">
        <v>1813</v>
      </c>
      <c r="H205" s="2">
        <v>2447.6318618181817</v>
      </c>
      <c r="I205" s="104"/>
    </row>
    <row r="206" spans="7:9" x14ac:dyDescent="0.3">
      <c r="G206">
        <v>1821</v>
      </c>
      <c r="H206" s="2">
        <v>0</v>
      </c>
      <c r="I206" s="104"/>
    </row>
    <row r="207" spans="7:9" x14ac:dyDescent="0.3">
      <c r="G207">
        <v>1823</v>
      </c>
      <c r="H207" s="2">
        <v>2493.7335009523813</v>
      </c>
      <c r="I207" s="104"/>
    </row>
    <row r="208" spans="7:9" x14ac:dyDescent="0.3">
      <c r="G208">
        <v>1825</v>
      </c>
      <c r="H208" s="2">
        <v>9873.9344720000008</v>
      </c>
      <c r="I208" s="104"/>
    </row>
    <row r="209" spans="7:9" x14ac:dyDescent="0.3">
      <c r="G209">
        <v>1830</v>
      </c>
      <c r="H209" s="2">
        <v>2929.1841600000002</v>
      </c>
      <c r="I209" s="104"/>
    </row>
    <row r="210" spans="7:9" x14ac:dyDescent="0.3">
      <c r="G210">
        <v>1842</v>
      </c>
      <c r="H210" s="2">
        <v>2611.3708419047616</v>
      </c>
      <c r="I210" s="104"/>
    </row>
    <row r="211" spans="7:9" x14ac:dyDescent="0.3">
      <c r="G211">
        <v>1844</v>
      </c>
      <c r="H211" s="2">
        <v>1491.5155047619048</v>
      </c>
      <c r="I211" s="104"/>
    </row>
    <row r="212" spans="7:9" x14ac:dyDescent="0.3">
      <c r="G212">
        <v>1854</v>
      </c>
      <c r="H212" s="2">
        <v>0</v>
      </c>
      <c r="I212" s="104"/>
    </row>
    <row r="213" spans="7:9" x14ac:dyDescent="0.3">
      <c r="G213">
        <v>1860</v>
      </c>
      <c r="H213" s="2">
        <v>1006.5048945454546</v>
      </c>
      <c r="I213" s="104"/>
    </row>
    <row r="214" spans="7:9" x14ac:dyDescent="0.3">
      <c r="G214">
        <v>1861</v>
      </c>
      <c r="H214" s="2">
        <v>-144.13942545454549</v>
      </c>
      <c r="I214" s="104"/>
    </row>
    <row r="215" spans="7:9" x14ac:dyDescent="0.3">
      <c r="G215">
        <v>1897</v>
      </c>
      <c r="H215" s="2">
        <v>3460.6591073684212</v>
      </c>
      <c r="I215" s="104"/>
    </row>
    <row r="216" spans="7:9" x14ac:dyDescent="0.3">
      <c r="G216">
        <v>1899</v>
      </c>
      <c r="H216" s="2">
        <v>104.80577454545455</v>
      </c>
      <c r="I216" s="104"/>
    </row>
    <row r="217" spans="7:9" x14ac:dyDescent="0.3">
      <c r="G217">
        <v>1906</v>
      </c>
      <c r="H217" s="2">
        <v>0</v>
      </c>
      <c r="I217" s="104"/>
    </row>
    <row r="218" spans="7:9" x14ac:dyDescent="0.3">
      <c r="G218">
        <v>1922</v>
      </c>
      <c r="H218" s="2">
        <v>1913.3704076190477</v>
      </c>
      <c r="I218" s="104"/>
    </row>
    <row r="219" spans="7:9" x14ac:dyDescent="0.3">
      <c r="G219">
        <v>1924</v>
      </c>
      <c r="H219" s="2">
        <v>1532.9401431578947</v>
      </c>
      <c r="I219" s="104"/>
    </row>
    <row r="220" spans="7:9" x14ac:dyDescent="0.3">
      <c r="G220">
        <v>1926</v>
      </c>
      <c r="H220" s="2">
        <v>1635.1309600000002</v>
      </c>
      <c r="I220" s="104"/>
    </row>
    <row r="221" spans="7:9" x14ac:dyDescent="0.3">
      <c r="G221">
        <v>1927</v>
      </c>
      <c r="H221" s="2">
        <v>1436.4179636363638</v>
      </c>
      <c r="I221" s="104"/>
    </row>
    <row r="222" spans="7:9" x14ac:dyDescent="0.3">
      <c r="G222">
        <v>1936</v>
      </c>
      <c r="H222" s="2">
        <v>1257.375736</v>
      </c>
      <c r="I222" s="104"/>
    </row>
    <row r="223" spans="7:9" x14ac:dyDescent="0.3">
      <c r="G223">
        <v>1980</v>
      </c>
      <c r="H223" s="2">
        <v>2646.8952609523812</v>
      </c>
      <c r="I223" s="104"/>
    </row>
    <row r="224" spans="7:9" x14ac:dyDescent="0.3">
      <c r="G224">
        <v>1993</v>
      </c>
      <c r="H224" s="2">
        <v>-33.856625454545451</v>
      </c>
      <c r="I224" s="104"/>
    </row>
    <row r="225" spans="7:9" x14ac:dyDescent="0.3">
      <c r="G225">
        <v>1997</v>
      </c>
      <c r="H225" s="2">
        <v>4302.6884945454549</v>
      </c>
      <c r="I225" s="104"/>
    </row>
    <row r="226" spans="7:9" x14ac:dyDescent="0.3">
      <c r="G226">
        <v>2044</v>
      </c>
      <c r="H226" s="2">
        <v>1440.5611854545455</v>
      </c>
      <c r="I226" s="104"/>
    </row>
    <row r="227" spans="7:9" x14ac:dyDescent="0.3">
      <c r="G227">
        <v>2049</v>
      </c>
      <c r="H227" s="2">
        <v>2514.2031466666667</v>
      </c>
      <c r="I227" s="104"/>
    </row>
    <row r="228" spans="7:9" x14ac:dyDescent="0.3">
      <c r="G228">
        <v>2066</v>
      </c>
      <c r="H228" s="2">
        <v>1722.2256761904764</v>
      </c>
      <c r="I228" s="104"/>
    </row>
    <row r="229" spans="7:9" x14ac:dyDescent="0.3">
      <c r="G229">
        <v>2069</v>
      </c>
      <c r="H229" s="2">
        <v>1911.8523439999999</v>
      </c>
      <c r="I229" s="104"/>
    </row>
    <row r="230" spans="7:9" x14ac:dyDescent="0.3">
      <c r="G230">
        <v>2106</v>
      </c>
      <c r="H230" s="2">
        <v>2795.7539854545453</v>
      </c>
      <c r="I230" s="104"/>
    </row>
    <row r="231" spans="7:9" x14ac:dyDescent="0.3">
      <c r="G231">
        <v>2121</v>
      </c>
      <c r="H231" s="2">
        <v>2381.4400727272728</v>
      </c>
      <c r="I231" s="104"/>
    </row>
    <row r="232" spans="7:9" x14ac:dyDescent="0.3">
      <c r="G232">
        <v>2122</v>
      </c>
      <c r="H232" s="2">
        <v>1810.9552727272728</v>
      </c>
      <c r="I232" s="104"/>
    </row>
    <row r="233" spans="7:9" x14ac:dyDescent="0.3">
      <c r="G233">
        <v>2124</v>
      </c>
      <c r="H233" s="2">
        <v>3512.7249454545454</v>
      </c>
      <c r="I233" s="104"/>
    </row>
    <row r="234" spans="7:9" x14ac:dyDescent="0.3">
      <c r="G234">
        <v>2131</v>
      </c>
      <c r="H234" s="2">
        <v>6731.6405894736854</v>
      </c>
      <c r="I234" s="104"/>
    </row>
    <row r="235" spans="7:9" x14ac:dyDescent="0.3">
      <c r="G235">
        <v>2134</v>
      </c>
      <c r="H235" s="2">
        <v>6544.8087999999998</v>
      </c>
      <c r="I235" s="104"/>
    </row>
    <row r="236" spans="7:9" x14ac:dyDescent="0.3">
      <c r="G236">
        <v>2144</v>
      </c>
      <c r="H236" s="2">
        <v>3241.4686545454551</v>
      </c>
      <c r="I236" s="104"/>
    </row>
    <row r="237" spans="7:9" x14ac:dyDescent="0.3">
      <c r="G237">
        <v>2185</v>
      </c>
      <c r="H237" s="2">
        <v>1965.1133672727274</v>
      </c>
      <c r="I237" s="104"/>
    </row>
    <row r="238" spans="7:9" x14ac:dyDescent="0.3">
      <c r="G238">
        <v>2245</v>
      </c>
      <c r="H238" s="2">
        <v>1715.9707276190475</v>
      </c>
      <c r="I238" s="104"/>
    </row>
    <row r="239" spans="7:9" x14ac:dyDescent="0.3">
      <c r="G239">
        <v>2292</v>
      </c>
      <c r="H239" s="2">
        <v>2923.5473672727276</v>
      </c>
      <c r="I239" s="104"/>
    </row>
    <row r="240" spans="7:9" x14ac:dyDescent="0.3">
      <c r="G240">
        <v>2295</v>
      </c>
      <c r="H240" s="2">
        <v>1079.7921090909092</v>
      </c>
      <c r="I240" s="104"/>
    </row>
    <row r="241" spans="7:9" x14ac:dyDescent="0.3">
      <c r="G241">
        <v>2306</v>
      </c>
      <c r="H241" s="2">
        <v>1894.0853180952381</v>
      </c>
      <c r="I241" s="104"/>
    </row>
    <row r="242" spans="7:9" x14ac:dyDescent="0.3">
      <c r="G242">
        <v>2328</v>
      </c>
      <c r="H242" s="2">
        <v>1819.0564114285714</v>
      </c>
      <c r="I242" s="104"/>
    </row>
    <row r="243" spans="7:9" x14ac:dyDescent="0.3">
      <c r="G243">
        <v>2332</v>
      </c>
      <c r="H243" s="2">
        <v>2707.5827709090909</v>
      </c>
      <c r="I243" s="104"/>
    </row>
    <row r="244" spans="7:9" x14ac:dyDescent="0.3">
      <c r="G244">
        <v>2345</v>
      </c>
      <c r="H244" s="2">
        <v>2342.9137936842103</v>
      </c>
      <c r="I244" s="104"/>
    </row>
    <row r="245" spans="7:9" x14ac:dyDescent="0.3">
      <c r="G245">
        <v>2353</v>
      </c>
      <c r="H245" s="2">
        <v>2036.5079418181817</v>
      </c>
      <c r="I245" s="104"/>
    </row>
    <row r="246" spans="7:9" x14ac:dyDescent="0.3">
      <c r="G246">
        <v>2362</v>
      </c>
      <c r="H246" s="2">
        <v>5601.6226618181827</v>
      </c>
      <c r="I246" s="104"/>
    </row>
    <row r="247" spans="7:9" x14ac:dyDescent="0.3">
      <c r="G247">
        <v>2390</v>
      </c>
      <c r="H247" s="2">
        <v>747.91502400000002</v>
      </c>
      <c r="I247" s="104"/>
    </row>
    <row r="248" spans="7:9" x14ac:dyDescent="0.3">
      <c r="G248">
        <v>2398</v>
      </c>
      <c r="H248" s="2">
        <v>-18.803840000000001</v>
      </c>
      <c r="I248" s="104"/>
    </row>
    <row r="249" spans="7:9" x14ac:dyDescent="0.3">
      <c r="G249">
        <v>2405</v>
      </c>
      <c r="H249" s="2">
        <v>598.65970181818182</v>
      </c>
      <c r="I249" s="104"/>
    </row>
    <row r="250" spans="7:9" x14ac:dyDescent="0.3">
      <c r="G250">
        <v>2410</v>
      </c>
      <c r="H250" s="2">
        <v>-43.188305454545457</v>
      </c>
      <c r="I250" s="104"/>
    </row>
    <row r="251" spans="7:9" x14ac:dyDescent="0.3">
      <c r="G251">
        <v>2417</v>
      </c>
      <c r="H251" s="2">
        <v>0</v>
      </c>
      <c r="I251" s="104"/>
    </row>
    <row r="252" spans="7:9" x14ac:dyDescent="0.3">
      <c r="G252">
        <v>2420</v>
      </c>
      <c r="H252" s="2">
        <v>3433.4167272727277</v>
      </c>
      <c r="I252" s="104"/>
    </row>
    <row r="253" spans="7:9" x14ac:dyDescent="0.3">
      <c r="G253">
        <v>2421</v>
      </c>
      <c r="H253" s="2">
        <v>0</v>
      </c>
      <c r="I253" s="104"/>
    </row>
    <row r="254" spans="7:9" x14ac:dyDescent="0.3">
      <c r="G254">
        <v>2434</v>
      </c>
      <c r="H254" s="2">
        <v>1988.2440640000002</v>
      </c>
      <c r="I254" s="104"/>
    </row>
    <row r="255" spans="7:9" x14ac:dyDescent="0.3">
      <c r="G255">
        <v>2441</v>
      </c>
      <c r="H255" s="2">
        <v>0</v>
      </c>
      <c r="I255" s="104"/>
    </row>
    <row r="256" spans="7:9" x14ac:dyDescent="0.3">
      <c r="G256">
        <v>2447</v>
      </c>
      <c r="H256" s="2">
        <v>6150.2017236363645</v>
      </c>
      <c r="I256" s="104"/>
    </row>
    <row r="257" spans="7:9" x14ac:dyDescent="0.3">
      <c r="G257">
        <v>2452</v>
      </c>
      <c r="H257" s="2">
        <v>1918.1594981818184</v>
      </c>
      <c r="I257" s="104"/>
    </row>
    <row r="258" spans="7:9" x14ac:dyDescent="0.3">
      <c r="G258">
        <v>2453</v>
      </c>
      <c r="H258" s="2">
        <v>903.84315636363635</v>
      </c>
      <c r="I258" s="104"/>
    </row>
    <row r="259" spans="7:9" x14ac:dyDescent="0.3">
      <c r="G259">
        <v>2456</v>
      </c>
      <c r="H259" s="2">
        <v>1563.1865066666667</v>
      </c>
      <c r="I259" s="104"/>
    </row>
    <row r="260" spans="7:9" x14ac:dyDescent="0.3">
      <c r="G260">
        <v>2458</v>
      </c>
      <c r="H260" s="2">
        <v>2324.0098400000002</v>
      </c>
      <c r="I260" s="104"/>
    </row>
    <row r="261" spans="7:9" x14ac:dyDescent="0.3">
      <c r="G261">
        <v>2462</v>
      </c>
      <c r="H261" s="2">
        <v>2662.4382181818187</v>
      </c>
      <c r="I261" s="104"/>
    </row>
    <row r="262" spans="7:9" x14ac:dyDescent="0.3">
      <c r="G262">
        <v>2466</v>
      </c>
      <c r="H262" s="2">
        <v>3219.1198909090913</v>
      </c>
      <c r="I262" s="104"/>
    </row>
    <row r="263" spans="7:9" x14ac:dyDescent="0.3">
      <c r="G263">
        <v>2479</v>
      </c>
      <c r="H263" s="2">
        <v>3776.1727054545454</v>
      </c>
      <c r="I263" s="104"/>
    </row>
    <row r="264" spans="7:9" x14ac:dyDescent="0.3">
      <c r="G264">
        <v>2488</v>
      </c>
      <c r="H264" s="2">
        <v>2089.6286639999998</v>
      </c>
      <c r="I264" s="104"/>
    </row>
    <row r="265" spans="7:9" x14ac:dyDescent="0.3">
      <c r="G265">
        <v>2498</v>
      </c>
      <c r="H265" s="2">
        <v>3225.7855619047623</v>
      </c>
      <c r="I265" s="104"/>
    </row>
    <row r="266" spans="7:9" x14ac:dyDescent="0.3">
      <c r="G266">
        <v>2503</v>
      </c>
      <c r="H266" s="2">
        <v>2563.3693672727277</v>
      </c>
      <c r="I266" s="104"/>
    </row>
    <row r="267" spans="7:9" x14ac:dyDescent="0.3">
      <c r="G267">
        <v>2506</v>
      </c>
      <c r="H267" s="2">
        <v>2464.7267854545457</v>
      </c>
      <c r="I267" s="104"/>
    </row>
    <row r="268" spans="7:9" x14ac:dyDescent="0.3">
      <c r="G268">
        <v>2511</v>
      </c>
      <c r="H268" s="2">
        <v>6923.330727272727</v>
      </c>
      <c r="I268" s="104"/>
    </row>
    <row r="269" spans="7:9" x14ac:dyDescent="0.3">
      <c r="G269">
        <v>2512</v>
      </c>
      <c r="H269" s="2">
        <v>4516.1153090909092</v>
      </c>
      <c r="I269" s="104"/>
    </row>
    <row r="270" spans="7:9" x14ac:dyDescent="0.3">
      <c r="G270">
        <v>2515</v>
      </c>
      <c r="H270" s="2">
        <v>3287.7065360000001</v>
      </c>
      <c r="I270" s="104"/>
    </row>
    <row r="271" spans="7:9" x14ac:dyDescent="0.3">
      <c r="G271">
        <v>2519</v>
      </c>
      <c r="H271" s="2">
        <v>95.787970909090916</v>
      </c>
      <c r="I271" s="104"/>
    </row>
    <row r="272" spans="7:9" x14ac:dyDescent="0.3">
      <c r="G272">
        <v>2520</v>
      </c>
      <c r="H272" s="2">
        <v>2282.4495054545455</v>
      </c>
      <c r="I272" s="104"/>
    </row>
    <row r="273" spans="7:9" x14ac:dyDescent="0.3">
      <c r="G273">
        <v>2527</v>
      </c>
      <c r="H273" s="2">
        <v>0</v>
      </c>
      <c r="I273" s="104"/>
    </row>
    <row r="274" spans="7:9" x14ac:dyDescent="0.3">
      <c r="G274">
        <v>2565</v>
      </c>
      <c r="H274" s="2">
        <v>0</v>
      </c>
      <c r="I274" s="104"/>
    </row>
    <row r="275" spans="7:9" x14ac:dyDescent="0.3">
      <c r="G275">
        <v>2576</v>
      </c>
      <c r="H275" s="2">
        <v>11101.951317894736</v>
      </c>
      <c r="I275" s="104"/>
    </row>
    <row r="276" spans="7:9" x14ac:dyDescent="0.3">
      <c r="G276">
        <v>2579</v>
      </c>
      <c r="H276" s="2">
        <v>3927.4429221052633</v>
      </c>
      <c r="I276" s="104"/>
    </row>
    <row r="277" spans="7:9" x14ac:dyDescent="0.3">
      <c r="G277">
        <v>2580</v>
      </c>
      <c r="H277" s="2">
        <v>2104.0611709090913</v>
      </c>
      <c r="I277" s="104"/>
    </row>
    <row r="278" spans="7:9" x14ac:dyDescent="0.3">
      <c r="G278">
        <v>2589</v>
      </c>
      <c r="H278" s="2">
        <v>2703.4597090909097</v>
      </c>
      <c r="I278" s="104"/>
    </row>
    <row r="279" spans="7:9" x14ac:dyDescent="0.3">
      <c r="G279">
        <v>2591</v>
      </c>
      <c r="H279" s="2">
        <v>3810.8611345454551</v>
      </c>
      <c r="I279" s="104"/>
    </row>
    <row r="280" spans="7:9" x14ac:dyDescent="0.3">
      <c r="G280">
        <v>2614</v>
      </c>
      <c r="H280" s="2">
        <v>3029.0761010526321</v>
      </c>
      <c r="I280" s="104"/>
    </row>
    <row r="281" spans="7:9" x14ac:dyDescent="0.3">
      <c r="G281">
        <v>2616</v>
      </c>
      <c r="H281" s="2">
        <v>3947.7232000000004</v>
      </c>
      <c r="I281" s="104"/>
    </row>
    <row r="282" spans="7:9" x14ac:dyDescent="0.3">
      <c r="G282">
        <v>2617</v>
      </c>
      <c r="H282" s="2">
        <v>4121.7163789473689</v>
      </c>
      <c r="I282" s="104"/>
    </row>
    <row r="283" spans="7:9" x14ac:dyDescent="0.3">
      <c r="G283">
        <v>2621</v>
      </c>
      <c r="H283" s="2">
        <v>2827.8885890909091</v>
      </c>
      <c r="I283" s="104"/>
    </row>
    <row r="284" spans="7:9" x14ac:dyDescent="0.3">
      <c r="G284">
        <v>2629</v>
      </c>
      <c r="H284" s="2">
        <v>2047.6671999999999</v>
      </c>
      <c r="I284" s="104"/>
    </row>
    <row r="285" spans="7:9" x14ac:dyDescent="0.3">
      <c r="G285">
        <v>2647</v>
      </c>
      <c r="H285" s="2">
        <v>3531.0103490909091</v>
      </c>
      <c r="I285" s="104"/>
    </row>
    <row r="286" spans="7:9" x14ac:dyDescent="0.3">
      <c r="G286">
        <v>2661</v>
      </c>
      <c r="H286" s="2">
        <v>1913.3210514285715</v>
      </c>
      <c r="I286" s="104"/>
    </row>
    <row r="287" spans="7:9" x14ac:dyDescent="0.3">
      <c r="G287">
        <v>2670</v>
      </c>
      <c r="H287" s="2">
        <v>2721.5132560000002</v>
      </c>
      <c r="I287" s="104"/>
    </row>
    <row r="288" spans="7:9" x14ac:dyDescent="0.3">
      <c r="G288">
        <v>2677</v>
      </c>
      <c r="H288" s="2">
        <v>4903.3734327272723</v>
      </c>
      <c r="I288" s="104"/>
    </row>
    <row r="289" spans="7:9" x14ac:dyDescent="0.3">
      <c r="G289">
        <v>2678</v>
      </c>
      <c r="H289" s="2">
        <v>2466.115157894737</v>
      </c>
      <c r="I289" s="104"/>
    </row>
    <row r="290" spans="7:9" x14ac:dyDescent="0.3">
      <c r="G290">
        <v>2685</v>
      </c>
      <c r="H290" s="2">
        <v>0</v>
      </c>
      <c r="I290" s="104"/>
    </row>
    <row r="291" spans="7:9" x14ac:dyDescent="0.3">
      <c r="G291">
        <v>2703</v>
      </c>
      <c r="H291" s="2">
        <v>1657.8886</v>
      </c>
      <c r="I291" s="104"/>
    </row>
    <row r="292" spans="7:9" x14ac:dyDescent="0.3">
      <c r="G292">
        <v>2721</v>
      </c>
      <c r="H292" s="2">
        <v>2587.3526181818183</v>
      </c>
      <c r="I292" s="104"/>
    </row>
    <row r="293" spans="7:9" x14ac:dyDescent="0.3">
      <c r="G293">
        <v>2724</v>
      </c>
      <c r="H293" s="2">
        <v>2030.3763854545455</v>
      </c>
      <c r="I293" s="104"/>
    </row>
    <row r="294" spans="7:9" x14ac:dyDescent="0.3">
      <c r="G294">
        <v>2745</v>
      </c>
      <c r="H294" s="2">
        <v>3049.4853090909091</v>
      </c>
      <c r="I294" s="104"/>
    </row>
    <row r="295" spans="7:9" x14ac:dyDescent="0.3">
      <c r="G295">
        <v>2753</v>
      </c>
      <c r="H295" s="2">
        <v>2999.9961381818184</v>
      </c>
      <c r="I295" s="104"/>
    </row>
    <row r="296" spans="7:9" x14ac:dyDescent="0.3">
      <c r="G296">
        <v>2766</v>
      </c>
      <c r="H296" s="2">
        <v>1701.4104945454546</v>
      </c>
      <c r="I296" s="104"/>
    </row>
    <row r="297" spans="7:9" x14ac:dyDescent="0.3">
      <c r="G297">
        <v>2771</v>
      </c>
      <c r="H297" s="2">
        <v>1840.5435047619048</v>
      </c>
      <c r="I297" s="104"/>
    </row>
    <row r="298" spans="7:9" x14ac:dyDescent="0.3">
      <c r="G298">
        <v>2772</v>
      </c>
      <c r="H298" s="2">
        <v>3867.8066357894745</v>
      </c>
      <c r="I298" s="104"/>
    </row>
    <row r="299" spans="7:9" x14ac:dyDescent="0.3">
      <c r="G299">
        <v>2780</v>
      </c>
      <c r="H299" s="2">
        <v>1705.7457752380953</v>
      </c>
      <c r="I299" s="104"/>
    </row>
    <row r="300" spans="7:9" x14ac:dyDescent="0.3">
      <c r="G300">
        <v>2781</v>
      </c>
      <c r="H300" s="2">
        <v>3897.297018947369</v>
      </c>
      <c r="I300" s="104"/>
    </row>
    <row r="301" spans="7:9" x14ac:dyDescent="0.3">
      <c r="G301">
        <v>2803</v>
      </c>
      <c r="H301" s="2">
        <v>3343.459330909091</v>
      </c>
      <c r="I301" s="104"/>
    </row>
    <row r="302" spans="7:9" x14ac:dyDescent="0.3">
      <c r="G302">
        <v>2804</v>
      </c>
      <c r="H302" s="2">
        <v>1855.068368</v>
      </c>
      <c r="I302" s="104"/>
    </row>
    <row r="303" spans="7:9" x14ac:dyDescent="0.3">
      <c r="G303">
        <v>2812</v>
      </c>
      <c r="H303" s="2">
        <v>1716.153544</v>
      </c>
      <c r="I303" s="104"/>
    </row>
    <row r="304" spans="7:9" x14ac:dyDescent="0.3">
      <c r="G304">
        <v>2815</v>
      </c>
      <c r="H304" s="2">
        <v>2710.2739054545455</v>
      </c>
      <c r="I304" s="104"/>
    </row>
    <row r="305" spans="7:9" x14ac:dyDescent="0.3">
      <c r="G305">
        <v>2859</v>
      </c>
      <c r="H305" s="2">
        <v>2951.8423127272727</v>
      </c>
      <c r="I305" s="104"/>
    </row>
    <row r="306" spans="7:9" x14ac:dyDescent="0.3">
      <c r="G306">
        <v>2874</v>
      </c>
      <c r="H306" s="2">
        <v>1046.5806857142857</v>
      </c>
      <c r="I306" s="104"/>
    </row>
    <row r="307" spans="7:9" x14ac:dyDescent="0.3">
      <c r="G307">
        <v>2883</v>
      </c>
      <c r="H307" s="2">
        <v>1929.3407563636365</v>
      </c>
      <c r="I307" s="104"/>
    </row>
    <row r="308" spans="7:9" x14ac:dyDescent="0.3">
      <c r="G308">
        <v>2889</v>
      </c>
      <c r="H308" s="2">
        <v>0</v>
      </c>
      <c r="I308" s="104"/>
    </row>
    <row r="309" spans="7:9" x14ac:dyDescent="0.3">
      <c r="G309">
        <v>2891</v>
      </c>
      <c r="H309" s="2">
        <v>4579.2102472727274</v>
      </c>
      <c r="I309" s="104"/>
    </row>
    <row r="310" spans="7:9" x14ac:dyDescent="0.3">
      <c r="G310">
        <v>2949</v>
      </c>
      <c r="H310" s="2">
        <v>1779.6241980952379</v>
      </c>
      <c r="I310" s="104"/>
    </row>
    <row r="311" spans="7:9" x14ac:dyDescent="0.3">
      <c r="G311">
        <v>2951</v>
      </c>
      <c r="H311" s="2">
        <v>3517.6239009523811</v>
      </c>
      <c r="I311" s="104"/>
    </row>
    <row r="312" spans="7:9" x14ac:dyDescent="0.3">
      <c r="G312">
        <v>2971</v>
      </c>
      <c r="H312" s="2">
        <v>1826.1914666666669</v>
      </c>
      <c r="I312" s="104"/>
    </row>
    <row r="313" spans="7:9" x14ac:dyDescent="0.3">
      <c r="G313">
        <v>2986</v>
      </c>
      <c r="H313" s="2">
        <v>2129.2387345454545</v>
      </c>
      <c r="I313" s="104"/>
    </row>
    <row r="314" spans="7:9" x14ac:dyDescent="0.3">
      <c r="G314">
        <v>2998</v>
      </c>
      <c r="H314" s="2">
        <v>-137.90932363636364</v>
      </c>
      <c r="I314" s="104"/>
    </row>
    <row r="315" spans="7:9" x14ac:dyDescent="0.3">
      <c r="G315">
        <v>3057</v>
      </c>
      <c r="H315" s="2">
        <v>2307.5095272727276</v>
      </c>
      <c r="I315" s="104"/>
    </row>
    <row r="316" spans="7:9" x14ac:dyDescent="0.3">
      <c r="G316">
        <v>3058</v>
      </c>
      <c r="H316" s="2">
        <v>3138.9057600000001</v>
      </c>
      <c r="I316" s="104"/>
    </row>
    <row r="317" spans="7:9" x14ac:dyDescent="0.3">
      <c r="G317">
        <v>3074</v>
      </c>
      <c r="H317" s="2">
        <v>2978.7164654545454</v>
      </c>
      <c r="I317" s="104"/>
    </row>
    <row r="318" spans="7:9" x14ac:dyDescent="0.3">
      <c r="G318">
        <v>3110</v>
      </c>
      <c r="H318" s="2">
        <v>4799.857767272727</v>
      </c>
      <c r="I318" s="104"/>
    </row>
    <row r="319" spans="7:9" x14ac:dyDescent="0.3">
      <c r="G319">
        <v>3130</v>
      </c>
      <c r="H319" s="2">
        <v>2396.8250036363638</v>
      </c>
      <c r="I319" s="104"/>
    </row>
    <row r="320" spans="7:9" x14ac:dyDescent="0.3">
      <c r="G320">
        <v>3159</v>
      </c>
      <c r="H320" s="2">
        <v>1411.1543157894739</v>
      </c>
      <c r="I320" s="104"/>
    </row>
    <row r="321" spans="7:9" x14ac:dyDescent="0.3">
      <c r="G321">
        <v>3166</v>
      </c>
      <c r="H321" s="2">
        <v>0</v>
      </c>
      <c r="I321" s="104"/>
    </row>
    <row r="322" spans="7:9" x14ac:dyDescent="0.3">
      <c r="G322">
        <v>3169</v>
      </c>
      <c r="H322" s="2">
        <v>1865.3246319999998</v>
      </c>
      <c r="I322" s="104"/>
    </row>
    <row r="323" spans="7:9" x14ac:dyDescent="0.3">
      <c r="G323">
        <v>3184</v>
      </c>
      <c r="H323" s="2">
        <v>2892.0126240000004</v>
      </c>
      <c r="I323" s="104"/>
    </row>
    <row r="324" spans="7:9" x14ac:dyDescent="0.3">
      <c r="G324">
        <v>3198</v>
      </c>
      <c r="H324" s="2">
        <v>1726.7746285714286</v>
      </c>
      <c r="I324" s="104"/>
    </row>
    <row r="325" spans="7:9" x14ac:dyDescent="0.3">
      <c r="G325">
        <v>3224</v>
      </c>
      <c r="H325" s="2">
        <v>1601.0780884210526</v>
      </c>
      <c r="I325" s="104"/>
    </row>
    <row r="326" spans="7:9" x14ac:dyDescent="0.3">
      <c r="G326">
        <v>3235</v>
      </c>
      <c r="H326" s="2">
        <v>1502.8204945454547</v>
      </c>
      <c r="I326" s="104"/>
    </row>
    <row r="327" spans="7:9" x14ac:dyDescent="0.3">
      <c r="G327">
        <v>3236</v>
      </c>
      <c r="H327" s="2">
        <v>1715.2113018181819</v>
      </c>
      <c r="I327" s="104"/>
    </row>
    <row r="328" spans="7:9" x14ac:dyDescent="0.3">
      <c r="G328">
        <v>3256</v>
      </c>
      <c r="H328" s="2">
        <v>2035.8912152380954</v>
      </c>
      <c r="I328" s="104"/>
    </row>
    <row r="329" spans="7:9" x14ac:dyDescent="0.3">
      <c r="G329">
        <v>3261</v>
      </c>
      <c r="H329" s="2">
        <v>1837.2860000000001</v>
      </c>
      <c r="I329" s="104"/>
    </row>
    <row r="330" spans="7:9" x14ac:dyDescent="0.3">
      <c r="G330">
        <v>3286</v>
      </c>
      <c r="H330" s="2">
        <v>3181.7775709090911</v>
      </c>
      <c r="I330" s="104"/>
    </row>
    <row r="331" spans="7:9" x14ac:dyDescent="0.3">
      <c r="G331">
        <v>3287</v>
      </c>
      <c r="H331" s="2">
        <v>2585.3379709090914</v>
      </c>
      <c r="I331" s="104"/>
    </row>
    <row r="332" spans="7:9" x14ac:dyDescent="0.3">
      <c r="G332">
        <v>3290</v>
      </c>
      <c r="H332" s="2">
        <v>2766.6404960000004</v>
      </c>
      <c r="I332" s="104"/>
    </row>
    <row r="333" spans="7:9" x14ac:dyDescent="0.3">
      <c r="G333">
        <v>3322</v>
      </c>
      <c r="H333" s="2">
        <v>2248.0944</v>
      </c>
      <c r="I333" s="104"/>
    </row>
    <row r="334" spans="7:9" x14ac:dyDescent="0.3">
      <c r="G334">
        <v>3329</v>
      </c>
      <c r="H334" s="2">
        <v>0</v>
      </c>
      <c r="I334" s="104"/>
    </row>
    <row r="335" spans="7:9" x14ac:dyDescent="0.3">
      <c r="G335">
        <v>3340</v>
      </c>
      <c r="H335" s="2">
        <v>5559.5135272727275</v>
      </c>
      <c r="I335" s="104"/>
    </row>
    <row r="336" spans="7:9" x14ac:dyDescent="0.3">
      <c r="G336">
        <v>3350</v>
      </c>
      <c r="H336" s="2">
        <v>5351.0412960000003</v>
      </c>
      <c r="I336" s="104"/>
    </row>
    <row r="337" spans="7:9" x14ac:dyDescent="0.3">
      <c r="G337">
        <v>3372</v>
      </c>
      <c r="H337" s="2">
        <v>4443.2869890909087</v>
      </c>
      <c r="I337" s="104"/>
    </row>
    <row r="338" spans="7:9" x14ac:dyDescent="0.3">
      <c r="G338">
        <v>3382</v>
      </c>
      <c r="H338" s="2">
        <v>2320.487580952381</v>
      </c>
      <c r="I338" s="104"/>
    </row>
    <row r="339" spans="7:9" x14ac:dyDescent="0.3">
      <c r="G339">
        <v>3409</v>
      </c>
      <c r="H339" s="2">
        <v>2935.7927709090909</v>
      </c>
      <c r="I339" s="104"/>
    </row>
    <row r="340" spans="7:9" x14ac:dyDescent="0.3">
      <c r="G340">
        <v>3433</v>
      </c>
      <c r="H340" s="2">
        <v>2017.9568072727275</v>
      </c>
      <c r="I340" s="104"/>
    </row>
    <row r="341" spans="7:9" x14ac:dyDescent="0.3">
      <c r="G341">
        <v>3442</v>
      </c>
      <c r="H341" s="2">
        <v>3049.5124419047625</v>
      </c>
      <c r="I341" s="104"/>
    </row>
    <row r="342" spans="7:9" x14ac:dyDescent="0.3">
      <c r="G342">
        <v>3447</v>
      </c>
      <c r="H342" s="2">
        <v>-221.45291636363638</v>
      </c>
      <c r="I342" s="104"/>
    </row>
    <row r="343" spans="7:9" x14ac:dyDescent="0.3">
      <c r="G343">
        <v>3451</v>
      </c>
      <c r="H343" s="2">
        <v>4453.1871127272734</v>
      </c>
      <c r="I343" s="104"/>
    </row>
    <row r="344" spans="7:9" x14ac:dyDescent="0.3">
      <c r="G344">
        <v>3470</v>
      </c>
      <c r="H344" s="2">
        <v>2762.7480290909093</v>
      </c>
      <c r="I344" s="104"/>
    </row>
    <row r="345" spans="7:9" x14ac:dyDescent="0.3">
      <c r="G345">
        <v>3566</v>
      </c>
      <c r="H345" s="2">
        <v>3761.4532218181821</v>
      </c>
      <c r="I345" s="104"/>
    </row>
    <row r="346" spans="7:9" x14ac:dyDescent="0.3">
      <c r="G346">
        <v>3589</v>
      </c>
      <c r="H346" s="2">
        <v>1887.4294628571429</v>
      </c>
      <c r="I346" s="104"/>
    </row>
    <row r="347" spans="7:9" x14ac:dyDescent="0.3">
      <c r="G347">
        <v>3613</v>
      </c>
      <c r="H347" s="2">
        <v>2238.1369515789474</v>
      </c>
      <c r="I347" s="104"/>
    </row>
    <row r="348" spans="7:9" x14ac:dyDescent="0.3">
      <c r="G348">
        <v>3619</v>
      </c>
      <c r="H348" s="2">
        <v>1733.2647161904763</v>
      </c>
      <c r="I348" s="104"/>
    </row>
    <row r="349" spans="7:9" x14ac:dyDescent="0.3">
      <c r="G349">
        <v>3620</v>
      </c>
      <c r="H349" s="2">
        <v>2152.3237557894736</v>
      </c>
      <c r="I349" s="104"/>
    </row>
    <row r="350" spans="7:9" x14ac:dyDescent="0.3">
      <c r="G350">
        <v>3626</v>
      </c>
      <c r="H350" s="2">
        <v>2188.9902109090908</v>
      </c>
      <c r="I350" s="104"/>
    </row>
    <row r="351" spans="7:9" x14ac:dyDescent="0.3">
      <c r="G351">
        <v>3642</v>
      </c>
      <c r="H351" s="2">
        <v>2279.0435709090907</v>
      </c>
      <c r="I351" s="104"/>
    </row>
    <row r="352" spans="7:9" x14ac:dyDescent="0.3">
      <c r="G352">
        <v>3643</v>
      </c>
      <c r="H352" s="2">
        <v>3164.3683999999998</v>
      </c>
      <c r="I352" s="104"/>
    </row>
    <row r="353" spans="7:9" x14ac:dyDescent="0.3">
      <c r="G353">
        <v>3644</v>
      </c>
      <c r="H353" s="2">
        <v>5808.4413810526312</v>
      </c>
      <c r="I353" s="104"/>
    </row>
    <row r="354" spans="7:9" x14ac:dyDescent="0.3">
      <c r="G354">
        <v>3650</v>
      </c>
      <c r="H354" s="2">
        <v>3273.3149473684211</v>
      </c>
      <c r="I354" s="104"/>
    </row>
    <row r="355" spans="7:9" x14ac:dyDescent="0.3">
      <c r="G355">
        <v>3653</v>
      </c>
      <c r="H355" s="2">
        <v>1443.3396320000002</v>
      </c>
      <c r="I355" s="104"/>
    </row>
    <row r="356" spans="7:9" x14ac:dyDescent="0.3">
      <c r="G356">
        <v>3655</v>
      </c>
      <c r="H356" s="2">
        <v>1342.5583923809527</v>
      </c>
      <c r="I356" s="104"/>
    </row>
    <row r="357" spans="7:9" x14ac:dyDescent="0.3">
      <c r="G357">
        <v>3670</v>
      </c>
      <c r="H357" s="2">
        <v>2740.3275789473682</v>
      </c>
      <c r="I357" s="104"/>
    </row>
    <row r="358" spans="7:9" x14ac:dyDescent="0.3">
      <c r="G358">
        <v>3698</v>
      </c>
      <c r="H358" s="2">
        <v>2044.8178959999998</v>
      </c>
      <c r="I358" s="104"/>
    </row>
    <row r="359" spans="7:9" x14ac:dyDescent="0.3">
      <c r="G359">
        <v>3700</v>
      </c>
      <c r="H359" s="2">
        <v>3474.0090909090914</v>
      </c>
      <c r="I359" s="104"/>
    </row>
    <row r="360" spans="7:9" x14ac:dyDescent="0.3">
      <c r="G360">
        <v>3751</v>
      </c>
      <c r="H360" s="2">
        <v>2745.9502981818182</v>
      </c>
      <c r="I360" s="104"/>
    </row>
    <row r="361" spans="7:9" x14ac:dyDescent="0.3">
      <c r="G361">
        <v>3752</v>
      </c>
      <c r="H361" s="2">
        <v>1479.6487200000001</v>
      </c>
      <c r="I361" s="104"/>
    </row>
    <row r="362" spans="7:9" x14ac:dyDescent="0.3">
      <c r="G362">
        <v>3778</v>
      </c>
      <c r="H362" s="2">
        <v>0</v>
      </c>
      <c r="I362" s="104"/>
    </row>
    <row r="363" spans="7:9" x14ac:dyDescent="0.3">
      <c r="G363">
        <v>3815</v>
      </c>
      <c r="H363" s="2">
        <v>-63.306041904761905</v>
      </c>
      <c r="I363" s="104"/>
    </row>
    <row r="364" spans="7:9" x14ac:dyDescent="0.3">
      <c r="G364">
        <v>3825</v>
      </c>
      <c r="H364" s="2">
        <v>5212.3941309090915</v>
      </c>
      <c r="I364" s="104"/>
    </row>
    <row r="365" spans="7:9" x14ac:dyDescent="0.3">
      <c r="G365">
        <v>3832</v>
      </c>
      <c r="H365" s="2">
        <v>1914.0551563636363</v>
      </c>
      <c r="I365" s="104"/>
    </row>
    <row r="366" spans="7:9" x14ac:dyDescent="0.3">
      <c r="G366">
        <v>3842</v>
      </c>
      <c r="H366" s="2">
        <v>2454.5093409523811</v>
      </c>
      <c r="I366" s="104"/>
    </row>
    <row r="367" spans="7:9" x14ac:dyDescent="0.3">
      <c r="G367">
        <v>3852</v>
      </c>
      <c r="H367" s="2">
        <v>1766.3175781818181</v>
      </c>
      <c r="I367" s="104"/>
    </row>
    <row r="368" spans="7:9" x14ac:dyDescent="0.3">
      <c r="G368">
        <v>3863</v>
      </c>
      <c r="H368" s="2">
        <v>1662.7647345454545</v>
      </c>
      <c r="I368" s="104"/>
    </row>
    <row r="369" spans="7:9" x14ac:dyDescent="0.3">
      <c r="G369">
        <v>3879</v>
      </c>
      <c r="H369" s="2">
        <v>2316.4561600000002</v>
      </c>
      <c r="I369" s="104"/>
    </row>
    <row r="370" spans="7:9" x14ac:dyDescent="0.3">
      <c r="G370">
        <v>3884</v>
      </c>
      <c r="H370" s="2">
        <v>3453.6668463157898</v>
      </c>
      <c r="I370" s="104"/>
    </row>
    <row r="371" spans="7:9" x14ac:dyDescent="0.3">
      <c r="G371">
        <v>3894</v>
      </c>
      <c r="H371" s="2">
        <v>2305.7263314285715</v>
      </c>
      <c r="I371" s="104"/>
    </row>
    <row r="372" spans="7:9" x14ac:dyDescent="0.3">
      <c r="G372">
        <v>3930</v>
      </c>
      <c r="H372" s="2">
        <v>2113.192458181818</v>
      </c>
      <c r="I372" s="104"/>
    </row>
    <row r="373" spans="7:9" x14ac:dyDescent="0.3">
      <c r="G373">
        <v>3942</v>
      </c>
      <c r="H373" s="2">
        <v>1828.3240152380954</v>
      </c>
      <c r="I373" s="104"/>
    </row>
    <row r="374" spans="7:9" x14ac:dyDescent="0.3">
      <c r="G374">
        <v>3968</v>
      </c>
      <c r="H374" s="2">
        <v>2604.748050909091</v>
      </c>
      <c r="I374" s="104"/>
    </row>
    <row r="375" spans="7:9" x14ac:dyDescent="0.3">
      <c r="G375">
        <v>3988</v>
      </c>
      <c r="H375" s="2">
        <v>2283.1854933333334</v>
      </c>
      <c r="I375" s="104"/>
    </row>
    <row r="376" spans="7:9" x14ac:dyDescent="0.3">
      <c r="G376">
        <v>4002</v>
      </c>
      <c r="H376" s="2">
        <v>1440.8718763636366</v>
      </c>
      <c r="I376" s="104"/>
    </row>
    <row r="377" spans="7:9" x14ac:dyDescent="0.3">
      <c r="G377">
        <v>4004</v>
      </c>
      <c r="H377" s="2">
        <v>1145.4055345454547</v>
      </c>
      <c r="I377" s="104"/>
    </row>
    <row r="378" spans="7:9" x14ac:dyDescent="0.3">
      <c r="G378">
        <v>4005</v>
      </c>
      <c r="H378" s="2">
        <v>-336.12032727272731</v>
      </c>
      <c r="I378" s="104"/>
    </row>
    <row r="379" spans="7:9" x14ac:dyDescent="0.3">
      <c r="G379">
        <v>4006</v>
      </c>
      <c r="H379" s="2">
        <v>-142.98051809523812</v>
      </c>
      <c r="I379" s="104"/>
    </row>
    <row r="380" spans="7:9" x14ac:dyDescent="0.3">
      <c r="G380">
        <v>4070</v>
      </c>
      <c r="H380" s="2">
        <v>2309.5265890909095</v>
      </c>
      <c r="I380" s="104"/>
    </row>
    <row r="381" spans="7:9" x14ac:dyDescent="0.3">
      <c r="G381">
        <v>4112</v>
      </c>
      <c r="H381" s="2">
        <v>3308.5043345454551</v>
      </c>
      <c r="I381" s="104"/>
    </row>
    <row r="382" spans="7:9" x14ac:dyDescent="0.3">
      <c r="G382">
        <v>4116</v>
      </c>
      <c r="H382" s="2">
        <v>2323.3715452631582</v>
      </c>
      <c r="I382" s="104"/>
    </row>
    <row r="383" spans="7:9" x14ac:dyDescent="0.3">
      <c r="G383">
        <v>4117</v>
      </c>
      <c r="H383" s="2">
        <v>1319.7542763636363</v>
      </c>
      <c r="I383" s="104"/>
    </row>
    <row r="384" spans="7:9" x14ac:dyDescent="0.3">
      <c r="G384">
        <v>4118</v>
      </c>
      <c r="H384" s="2">
        <v>0</v>
      </c>
      <c r="I384" s="104"/>
    </row>
    <row r="385" spans="7:9" x14ac:dyDescent="0.3">
      <c r="G385">
        <v>4141</v>
      </c>
      <c r="H385" s="2">
        <v>3683.5328509090905</v>
      </c>
      <c r="I385" s="104"/>
    </row>
    <row r="386" spans="7:9" x14ac:dyDescent="0.3">
      <c r="G386">
        <v>4166</v>
      </c>
      <c r="H386" s="2">
        <v>0</v>
      </c>
      <c r="I386" s="104"/>
    </row>
    <row r="387" spans="7:9" x14ac:dyDescent="0.3">
      <c r="G387">
        <v>4220</v>
      </c>
      <c r="H387" s="2">
        <v>0</v>
      </c>
      <c r="I387" s="104"/>
    </row>
    <row r="388" spans="7:9" x14ac:dyDescent="0.3">
      <c r="G388">
        <v>4226</v>
      </c>
      <c r="H388" s="2">
        <v>1405.0356571428574</v>
      </c>
      <c r="I388" s="104"/>
    </row>
    <row r="389" spans="7:9" x14ac:dyDescent="0.3">
      <c r="G389">
        <v>4230</v>
      </c>
      <c r="H389" s="2">
        <v>1565.9175781818183</v>
      </c>
      <c r="I389" s="104"/>
    </row>
    <row r="390" spans="7:9" x14ac:dyDescent="0.3">
      <c r="G390">
        <v>4268</v>
      </c>
      <c r="H390" s="2">
        <v>1895.6272945454546</v>
      </c>
      <c r="I390" s="104"/>
    </row>
    <row r="391" spans="7:9" x14ac:dyDescent="0.3">
      <c r="G391">
        <v>4271</v>
      </c>
      <c r="H391" s="2">
        <v>0</v>
      </c>
      <c r="I391" s="104"/>
    </row>
    <row r="392" spans="7:9" x14ac:dyDescent="0.3">
      <c r="G392">
        <v>4275</v>
      </c>
      <c r="H392" s="2">
        <v>0</v>
      </c>
      <c r="I392" s="104"/>
    </row>
    <row r="393" spans="7:9" x14ac:dyDescent="0.3">
      <c r="G393">
        <v>4289</v>
      </c>
      <c r="H393" s="2">
        <v>1361.4006640000002</v>
      </c>
      <c r="I393" s="104"/>
    </row>
    <row r="394" spans="7:9" x14ac:dyDescent="0.3">
      <c r="G394">
        <v>4296</v>
      </c>
      <c r="H394" s="2">
        <v>2161.6578694736845</v>
      </c>
      <c r="I394" s="104"/>
    </row>
    <row r="395" spans="7:9" x14ac:dyDescent="0.3">
      <c r="G395">
        <v>4322</v>
      </c>
      <c r="H395" s="2">
        <v>2275.200901818182</v>
      </c>
      <c r="I395" s="104"/>
    </row>
    <row r="396" spans="7:9" x14ac:dyDescent="0.3">
      <c r="G396">
        <v>4323</v>
      </c>
      <c r="H396" s="2">
        <v>2333.1294628571427</v>
      </c>
      <c r="I396" s="104"/>
    </row>
    <row r="397" spans="7:9" x14ac:dyDescent="0.3">
      <c r="G397">
        <v>4388</v>
      </c>
      <c r="H397" s="2">
        <v>1662.6033163636366</v>
      </c>
      <c r="I397" s="104"/>
    </row>
    <row r="398" spans="7:9" x14ac:dyDescent="0.3">
      <c r="G398">
        <v>4393</v>
      </c>
      <c r="H398" s="2">
        <v>2164.239245714286</v>
      </c>
      <c r="I398" s="104"/>
    </row>
    <row r="399" spans="7:9" x14ac:dyDescent="0.3">
      <c r="G399">
        <v>4434</v>
      </c>
      <c r="H399" s="2">
        <v>3020.1539733333339</v>
      </c>
      <c r="I399" s="104"/>
    </row>
    <row r="400" spans="7:9" x14ac:dyDescent="0.3">
      <c r="G400">
        <v>4449</v>
      </c>
      <c r="H400" s="2">
        <v>3768.9286181818179</v>
      </c>
      <c r="I400" s="104"/>
    </row>
    <row r="401" spans="7:9" x14ac:dyDescent="0.3">
      <c r="G401">
        <v>4495</v>
      </c>
      <c r="H401" s="2">
        <v>0</v>
      </c>
      <c r="I401" s="104"/>
    </row>
    <row r="402" spans="7:9" x14ac:dyDescent="0.3">
      <c r="G402">
        <v>4496</v>
      </c>
      <c r="H402" s="2">
        <v>0</v>
      </c>
      <c r="I402" s="104"/>
    </row>
    <row r="403" spans="7:9" x14ac:dyDescent="0.3">
      <c r="G403">
        <v>4507</v>
      </c>
      <c r="H403" s="2">
        <v>2142.7191854545454</v>
      </c>
      <c r="I403" s="104"/>
    </row>
    <row r="404" spans="7:9" x14ac:dyDescent="0.3">
      <c r="G404">
        <v>4541</v>
      </c>
      <c r="H404" s="2">
        <v>1719.2611563636365</v>
      </c>
      <c r="I404" s="104"/>
    </row>
    <row r="405" spans="7:9" x14ac:dyDescent="0.3">
      <c r="G405">
        <v>4564</v>
      </c>
      <c r="H405" s="2">
        <v>3999.9583127272731</v>
      </c>
      <c r="I405" s="104"/>
    </row>
    <row r="406" spans="7:9" x14ac:dyDescent="0.3">
      <c r="G406">
        <v>4566</v>
      </c>
      <c r="H406" s="2">
        <v>2698.7268560000007</v>
      </c>
      <c r="I406" s="104"/>
    </row>
    <row r="407" spans="7:9" x14ac:dyDescent="0.3">
      <c r="G407">
        <v>4581</v>
      </c>
      <c r="H407" s="2">
        <v>1634.4200654545457</v>
      </c>
      <c r="I407" s="104"/>
    </row>
    <row r="408" spans="7:9" x14ac:dyDescent="0.3">
      <c r="G408">
        <v>4584</v>
      </c>
      <c r="H408" s="2">
        <v>2160.5628072727272</v>
      </c>
      <c r="I408" s="104"/>
    </row>
    <row r="409" spans="7:9" x14ac:dyDescent="0.3">
      <c r="G409">
        <v>4589</v>
      </c>
      <c r="H409" s="2">
        <v>1393.4728072727276</v>
      </c>
      <c r="I409" s="104"/>
    </row>
    <row r="410" spans="7:9" x14ac:dyDescent="0.3">
      <c r="G410">
        <v>4617</v>
      </c>
      <c r="H410" s="2">
        <v>1113.3395054545456</v>
      </c>
      <c r="I410" s="104"/>
    </row>
    <row r="411" spans="7:9" x14ac:dyDescent="0.3">
      <c r="G411">
        <v>4622</v>
      </c>
      <c r="H411" s="2">
        <v>0</v>
      </c>
      <c r="I411" s="104"/>
    </row>
    <row r="412" spans="7:9" x14ac:dyDescent="0.3">
      <c r="G412">
        <v>4639</v>
      </c>
      <c r="H412" s="2">
        <v>3436.2454836363636</v>
      </c>
      <c r="I412" s="104"/>
    </row>
    <row r="413" spans="7:9" x14ac:dyDescent="0.3">
      <c r="G413">
        <v>4640</v>
      </c>
      <c r="H413" s="2">
        <v>1739.3442981818182</v>
      </c>
      <c r="I413" s="104"/>
    </row>
    <row r="414" spans="7:9" x14ac:dyDescent="0.3">
      <c r="G414">
        <v>4658</v>
      </c>
      <c r="H414" s="2">
        <v>2743.48700631579</v>
      </c>
      <c r="I414" s="104"/>
    </row>
    <row r="415" spans="7:9" x14ac:dyDescent="0.3">
      <c r="G415">
        <v>4662</v>
      </c>
      <c r="H415" s="2">
        <v>3171.4182690909092</v>
      </c>
      <c r="I415" s="104"/>
    </row>
    <row r="416" spans="7:9" x14ac:dyDescent="0.3">
      <c r="G416">
        <v>4665</v>
      </c>
      <c r="H416" s="2">
        <v>3617.4349163636361</v>
      </c>
      <c r="I416" s="104"/>
    </row>
    <row r="417" spans="7:9" x14ac:dyDescent="0.3">
      <c r="G417">
        <v>4681</v>
      </c>
      <c r="H417" s="2">
        <v>2997.0849018181816</v>
      </c>
      <c r="I417" s="104"/>
    </row>
    <row r="418" spans="7:9" x14ac:dyDescent="0.3">
      <c r="G418">
        <v>4709</v>
      </c>
      <c r="H418" s="2">
        <v>6268.7420239999992</v>
      </c>
      <c r="I418" s="104"/>
    </row>
    <row r="419" spans="7:9" x14ac:dyDescent="0.3">
      <c r="G419">
        <v>4710</v>
      </c>
      <c r="H419" s="2">
        <v>2362.4725018181816</v>
      </c>
      <c r="I419" s="104"/>
    </row>
    <row r="420" spans="7:9" x14ac:dyDescent="0.3">
      <c r="G420">
        <v>4719</v>
      </c>
      <c r="H420" s="2">
        <v>3370.76</v>
      </c>
      <c r="I420" s="104"/>
    </row>
    <row r="421" spans="7:9" x14ac:dyDescent="0.3">
      <c r="G421">
        <v>4735</v>
      </c>
      <c r="H421" s="2">
        <v>2171.0386590476187</v>
      </c>
      <c r="I421" s="104"/>
    </row>
    <row r="422" spans="7:9" x14ac:dyDescent="0.3">
      <c r="G422">
        <v>4762</v>
      </c>
      <c r="H422" s="2">
        <v>1586.7354254545453</v>
      </c>
      <c r="I422" s="104"/>
    </row>
    <row r="423" spans="7:9" x14ac:dyDescent="0.3">
      <c r="G423">
        <v>4778</v>
      </c>
      <c r="H423" s="2">
        <v>2600.4063490909093</v>
      </c>
      <c r="I423" s="104"/>
    </row>
    <row r="424" spans="7:9" x14ac:dyDescent="0.3">
      <c r="G424">
        <v>4784</v>
      </c>
      <c r="H424" s="2">
        <v>703.52597090909092</v>
      </c>
      <c r="I424" s="104"/>
    </row>
    <row r="425" spans="7:9" x14ac:dyDescent="0.3">
      <c r="G425">
        <v>4790</v>
      </c>
      <c r="H425" s="2">
        <v>1921.9149236363637</v>
      </c>
      <c r="I425" s="104"/>
    </row>
    <row r="426" spans="7:9" x14ac:dyDescent="0.3">
      <c r="G426">
        <v>4833</v>
      </c>
      <c r="H426" s="2">
        <v>1683.7057454545456</v>
      </c>
      <c r="I426" s="104"/>
    </row>
    <row r="427" spans="7:9" x14ac:dyDescent="0.3">
      <c r="G427">
        <v>4874</v>
      </c>
      <c r="H427" s="2">
        <v>3195.0705090909091</v>
      </c>
      <c r="I427" s="104"/>
    </row>
    <row r="428" spans="7:9" x14ac:dyDescent="0.3">
      <c r="G428">
        <v>4883</v>
      </c>
      <c r="H428" s="2">
        <v>0</v>
      </c>
      <c r="I428" s="104"/>
    </row>
    <row r="429" spans="7:9" x14ac:dyDescent="0.3">
      <c r="G429">
        <v>4950</v>
      </c>
      <c r="H429" s="2">
        <v>2358.4545527272726</v>
      </c>
      <c r="I429" s="104"/>
    </row>
    <row r="430" spans="7:9" x14ac:dyDescent="0.3">
      <c r="G430">
        <v>4969</v>
      </c>
      <c r="H430" s="2">
        <v>2207.0419120000001</v>
      </c>
      <c r="I430" s="104"/>
    </row>
    <row r="431" spans="7:9" x14ac:dyDescent="0.3">
      <c r="G431">
        <v>4970</v>
      </c>
      <c r="H431" s="2">
        <v>2183.0326836363638</v>
      </c>
      <c r="I431" s="104"/>
    </row>
    <row r="432" spans="7:9" x14ac:dyDescent="0.3">
      <c r="G432">
        <v>4980</v>
      </c>
      <c r="H432" s="2">
        <v>1450.28936</v>
      </c>
      <c r="I432" s="104"/>
    </row>
    <row r="433" spans="7:9" x14ac:dyDescent="0.3">
      <c r="G433">
        <v>4988</v>
      </c>
      <c r="H433" s="2">
        <v>1132.0466133333334</v>
      </c>
      <c r="I433" s="104"/>
    </row>
    <row r="434" spans="7:9" x14ac:dyDescent="0.3">
      <c r="G434">
        <v>4997</v>
      </c>
      <c r="H434" s="2">
        <v>2794.0942095238097</v>
      </c>
      <c r="I434" s="104"/>
    </row>
    <row r="435" spans="7:9" x14ac:dyDescent="0.3">
      <c r="G435">
        <v>5006</v>
      </c>
      <c r="H435" s="2">
        <v>1832.2270181818183</v>
      </c>
      <c r="I435" s="104"/>
    </row>
    <row r="436" spans="7:9" x14ac:dyDescent="0.3">
      <c r="G436">
        <v>5014</v>
      </c>
      <c r="H436" s="2">
        <v>0</v>
      </c>
      <c r="I436" s="104"/>
    </row>
    <row r="437" spans="7:9" x14ac:dyDescent="0.3">
      <c r="G437">
        <v>5016</v>
      </c>
      <c r="H437" s="2">
        <v>1400.0412654545455</v>
      </c>
      <c r="I437" s="104"/>
    </row>
    <row r="438" spans="7:9" x14ac:dyDescent="0.3">
      <c r="G438">
        <v>5028</v>
      </c>
      <c r="H438" s="2">
        <v>3545.7676072727281</v>
      </c>
      <c r="I438" s="104"/>
    </row>
    <row r="439" spans="7:9" x14ac:dyDescent="0.3">
      <c r="G439">
        <v>5043</v>
      </c>
      <c r="H439" s="2">
        <v>3867.0674545454549</v>
      </c>
      <c r="I439" s="104"/>
    </row>
    <row r="440" spans="7:9" x14ac:dyDescent="0.3">
      <c r="G440">
        <v>5055</v>
      </c>
      <c r="H440" s="2">
        <v>1412.1043352380952</v>
      </c>
      <c r="I440" s="104"/>
    </row>
    <row r="441" spans="7:9" x14ac:dyDescent="0.3">
      <c r="G441">
        <v>5068</v>
      </c>
      <c r="H441" s="2">
        <v>2230.4393745454545</v>
      </c>
      <c r="I441" s="104"/>
    </row>
    <row r="442" spans="7:9" x14ac:dyDescent="0.3">
      <c r="G442">
        <v>5074</v>
      </c>
      <c r="H442" s="2">
        <v>2749.9125018181821</v>
      </c>
      <c r="I442" s="104"/>
    </row>
    <row r="443" spans="7:9" x14ac:dyDescent="0.3">
      <c r="G443">
        <v>5077</v>
      </c>
      <c r="H443" s="2">
        <v>1774.2812000000004</v>
      </c>
      <c r="I443" s="104"/>
    </row>
    <row r="444" spans="7:9" x14ac:dyDescent="0.3">
      <c r="G444">
        <v>5106</v>
      </c>
      <c r="H444" s="2">
        <v>1603.0616436363637</v>
      </c>
      <c r="I444" s="104"/>
    </row>
    <row r="445" spans="7:9" x14ac:dyDescent="0.3">
      <c r="G445">
        <v>5107</v>
      </c>
      <c r="H445" s="2">
        <v>0</v>
      </c>
      <c r="I445" s="104"/>
    </row>
    <row r="446" spans="7:9" x14ac:dyDescent="0.3">
      <c r="G446">
        <v>5111</v>
      </c>
      <c r="H446" s="2">
        <v>2780.4469454545456</v>
      </c>
      <c r="I446" s="104"/>
    </row>
    <row r="447" spans="7:9" x14ac:dyDescent="0.3">
      <c r="G447">
        <v>5118</v>
      </c>
      <c r="H447" s="2">
        <v>1682.8303272727273</v>
      </c>
      <c r="I447" s="104"/>
    </row>
    <row r="448" spans="7:9" x14ac:dyDescent="0.3">
      <c r="G448">
        <v>5121</v>
      </c>
      <c r="H448" s="2">
        <v>4047.8539418181822</v>
      </c>
      <c r="I448" s="104"/>
    </row>
    <row r="449" spans="7:9" x14ac:dyDescent="0.3">
      <c r="G449">
        <v>5124</v>
      </c>
      <c r="H449" s="2">
        <v>1883.4300581818181</v>
      </c>
      <c r="I449" s="104"/>
    </row>
    <row r="450" spans="7:9" x14ac:dyDescent="0.3">
      <c r="G450">
        <v>5134</v>
      </c>
      <c r="H450" s="2">
        <v>1343.2263542857145</v>
      </c>
      <c r="I450" s="104"/>
    </row>
    <row r="451" spans="7:9" x14ac:dyDescent="0.3">
      <c r="G451">
        <v>5135</v>
      </c>
      <c r="H451" s="2">
        <v>2593.1566019047618</v>
      </c>
      <c r="I451" s="104"/>
    </row>
    <row r="452" spans="7:9" x14ac:dyDescent="0.3">
      <c r="G452">
        <v>5142</v>
      </c>
      <c r="H452" s="2">
        <v>3937.8815636363638</v>
      </c>
      <c r="I452" s="104"/>
    </row>
    <row r="453" spans="7:9" x14ac:dyDescent="0.3">
      <c r="G453">
        <v>5148</v>
      </c>
      <c r="H453" s="2">
        <v>1788.747584</v>
      </c>
      <c r="I453" s="104"/>
    </row>
    <row r="454" spans="7:9" x14ac:dyDescent="0.3">
      <c r="G454">
        <v>5175</v>
      </c>
      <c r="H454" s="2">
        <v>1662.5484145454548</v>
      </c>
      <c r="I454" s="104"/>
    </row>
    <row r="455" spans="7:9" x14ac:dyDescent="0.3">
      <c r="G455">
        <v>5177</v>
      </c>
      <c r="H455" s="2">
        <v>3623.2726036363638</v>
      </c>
      <c r="I455" s="104"/>
    </row>
    <row r="456" spans="7:9" x14ac:dyDescent="0.3">
      <c r="G456">
        <v>5188</v>
      </c>
      <c r="H456" s="2">
        <v>4015.03024</v>
      </c>
      <c r="I456" s="104"/>
    </row>
    <row r="457" spans="7:9" x14ac:dyDescent="0.3">
      <c r="G457">
        <v>5198</v>
      </c>
      <c r="H457" s="2">
        <v>1420.1159085714287</v>
      </c>
      <c r="I457" s="104"/>
    </row>
    <row r="458" spans="7:9" x14ac:dyDescent="0.3">
      <c r="G458">
        <v>5201</v>
      </c>
      <c r="H458" s="2">
        <v>1992.4740647619049</v>
      </c>
      <c r="I458" s="104"/>
    </row>
    <row r="459" spans="7:9" x14ac:dyDescent="0.3">
      <c r="G459">
        <v>5207</v>
      </c>
      <c r="H459" s="2">
        <v>3354.3249090909094</v>
      </c>
      <c r="I459" s="104"/>
    </row>
    <row r="460" spans="7:9" x14ac:dyDescent="0.3">
      <c r="G460">
        <v>5209</v>
      </c>
      <c r="H460" s="2">
        <v>1302.2980114285715</v>
      </c>
      <c r="I460" s="104"/>
    </row>
    <row r="461" spans="7:9" x14ac:dyDescent="0.3">
      <c r="G461">
        <v>5217</v>
      </c>
      <c r="H461" s="2">
        <v>1291.5294857142858</v>
      </c>
      <c r="I461" s="104"/>
    </row>
    <row r="462" spans="7:9" x14ac:dyDescent="0.3">
      <c r="G462">
        <v>5224</v>
      </c>
      <c r="H462" s="2">
        <v>5330.7076800000004</v>
      </c>
      <c r="I462" s="104"/>
    </row>
    <row r="463" spans="7:9" x14ac:dyDescent="0.3">
      <c r="G463">
        <v>5237</v>
      </c>
      <c r="H463" s="2">
        <v>2280.0366836363642</v>
      </c>
      <c r="I463" s="104"/>
    </row>
    <row r="464" spans="7:9" x14ac:dyDescent="0.3">
      <c r="G464">
        <v>5246</v>
      </c>
      <c r="H464" s="2">
        <v>2265.622741818182</v>
      </c>
      <c r="I464" s="104"/>
    </row>
    <row r="465" spans="7:9" x14ac:dyDescent="0.3">
      <c r="G465">
        <v>5247</v>
      </c>
      <c r="H465" s="2">
        <v>2590.588603636364</v>
      </c>
      <c r="I465" s="104"/>
    </row>
    <row r="466" spans="7:9" x14ac:dyDescent="0.3">
      <c r="G466">
        <v>5255</v>
      </c>
      <c r="H466" s="2">
        <v>3036.5013561904761</v>
      </c>
      <c r="I466" s="104"/>
    </row>
    <row r="467" spans="7:9" x14ac:dyDescent="0.3">
      <c r="G467">
        <v>5266</v>
      </c>
      <c r="H467" s="2">
        <v>3559.5951127272733</v>
      </c>
      <c r="I467" s="104"/>
    </row>
    <row r="468" spans="7:9" x14ac:dyDescent="0.3">
      <c r="G468">
        <v>5274</v>
      </c>
      <c r="H468" s="2">
        <v>1389.3567360000002</v>
      </c>
      <c r="I468" s="104"/>
    </row>
    <row r="469" spans="7:9" x14ac:dyDescent="0.3">
      <c r="G469">
        <v>5285</v>
      </c>
      <c r="H469" s="2">
        <v>3346.5261018181818</v>
      </c>
      <c r="I469" s="104"/>
    </row>
    <row r="470" spans="7:9" x14ac:dyDescent="0.3">
      <c r="G470">
        <v>5305</v>
      </c>
      <c r="H470" s="2">
        <v>4829.4162352941175</v>
      </c>
      <c r="I470" s="104"/>
    </row>
    <row r="471" spans="7:9" x14ac:dyDescent="0.3">
      <c r="G471">
        <v>5337</v>
      </c>
      <c r="H471" s="2">
        <v>2153.7524320000002</v>
      </c>
      <c r="I471" s="104"/>
    </row>
    <row r="472" spans="7:9" x14ac:dyDescent="0.3">
      <c r="G472">
        <v>5338</v>
      </c>
      <c r="H472" s="2">
        <v>4317.5966682352946</v>
      </c>
      <c r="I472" s="104"/>
    </row>
    <row r="473" spans="7:9" x14ac:dyDescent="0.3">
      <c r="G473">
        <v>5373</v>
      </c>
      <c r="H473" s="2">
        <v>1761.7263157894738</v>
      </c>
      <c r="I473" s="104"/>
    </row>
    <row r="474" spans="7:9" x14ac:dyDescent="0.3">
      <c r="G474">
        <v>5379</v>
      </c>
      <c r="H474" s="2">
        <v>1811.8903760000003</v>
      </c>
      <c r="I474" s="104"/>
    </row>
    <row r="475" spans="7:9" x14ac:dyDescent="0.3">
      <c r="G475">
        <v>5404</v>
      </c>
      <c r="H475" s="2">
        <v>3840.5287073684217</v>
      </c>
      <c r="I475" s="104"/>
    </row>
    <row r="476" spans="7:9" x14ac:dyDescent="0.3">
      <c r="G476">
        <v>5433</v>
      </c>
      <c r="H476" s="2">
        <v>1367.0580872727273</v>
      </c>
      <c r="I476" s="104"/>
    </row>
    <row r="477" spans="7:9" x14ac:dyDescent="0.3">
      <c r="G477">
        <v>5445</v>
      </c>
      <c r="H477" s="2">
        <v>2000.7722981818181</v>
      </c>
      <c r="I477" s="104"/>
    </row>
    <row r="478" spans="7:9" x14ac:dyDescent="0.3">
      <c r="G478">
        <v>5446</v>
      </c>
      <c r="H478" s="2">
        <v>2461.9213672727274</v>
      </c>
      <c r="I478" s="104"/>
    </row>
    <row r="479" spans="7:9" x14ac:dyDescent="0.3">
      <c r="G479">
        <v>5454</v>
      </c>
      <c r="H479" s="2">
        <v>0</v>
      </c>
      <c r="I479" s="104"/>
    </row>
    <row r="480" spans="7:9" x14ac:dyDescent="0.3">
      <c r="G480">
        <v>5458</v>
      </c>
      <c r="H480" s="2">
        <v>-225.20247272727275</v>
      </c>
      <c r="I480" s="104"/>
    </row>
    <row r="481" spans="7:9" x14ac:dyDescent="0.3">
      <c r="G481">
        <v>5463</v>
      </c>
      <c r="H481" s="2">
        <v>2706.4191161904764</v>
      </c>
      <c r="I481" s="104"/>
    </row>
    <row r="482" spans="7:9" x14ac:dyDescent="0.3">
      <c r="G482">
        <v>5473</v>
      </c>
      <c r="H482" s="2">
        <v>2634.5161163636367</v>
      </c>
      <c r="I482" s="104"/>
    </row>
    <row r="483" spans="7:9" x14ac:dyDescent="0.3">
      <c r="G483">
        <v>5479</v>
      </c>
      <c r="H483" s="2">
        <v>1647.1767127272728</v>
      </c>
      <c r="I483" s="104"/>
    </row>
    <row r="484" spans="7:9" x14ac:dyDescent="0.3">
      <c r="G484">
        <v>5483</v>
      </c>
      <c r="H484" s="2">
        <v>2438.857896</v>
      </c>
      <c r="I484" s="104"/>
    </row>
    <row r="485" spans="7:9" x14ac:dyDescent="0.3">
      <c r="G485">
        <v>5486</v>
      </c>
      <c r="H485" s="2">
        <v>2402.731072</v>
      </c>
      <c r="I485" s="104"/>
    </row>
    <row r="486" spans="7:9" x14ac:dyDescent="0.3">
      <c r="G486">
        <v>5503</v>
      </c>
      <c r="H486" s="2">
        <v>3203.1530909090911</v>
      </c>
      <c r="I486" s="104"/>
    </row>
    <row r="487" spans="7:9" x14ac:dyDescent="0.3">
      <c r="G487">
        <v>5526</v>
      </c>
      <c r="H487" s="2">
        <v>5989.8878552380957</v>
      </c>
      <c r="I487" s="104"/>
    </row>
    <row r="488" spans="7:9" x14ac:dyDescent="0.3">
      <c r="G488">
        <v>5527</v>
      </c>
      <c r="H488" s="2">
        <v>1751.4499781818186</v>
      </c>
      <c r="I488" s="104"/>
    </row>
    <row r="489" spans="7:9" x14ac:dyDescent="0.3">
      <c r="G489">
        <v>5531</v>
      </c>
      <c r="H489" s="2">
        <v>2116.579338181818</v>
      </c>
      <c r="I489" s="104"/>
    </row>
    <row r="490" spans="7:9" x14ac:dyDescent="0.3">
      <c r="G490">
        <v>5549</v>
      </c>
      <c r="H490" s="2">
        <v>3064.3932581818185</v>
      </c>
      <c r="I490" s="104"/>
    </row>
    <row r="491" spans="7:9" x14ac:dyDescent="0.3">
      <c r="G491">
        <v>5551</v>
      </c>
      <c r="H491" s="2">
        <v>2263.7272152380951</v>
      </c>
      <c r="I491" s="104"/>
    </row>
    <row r="492" spans="7:9" x14ac:dyDescent="0.3">
      <c r="G492">
        <v>5558</v>
      </c>
      <c r="H492" s="2">
        <v>1683.8114327272729</v>
      </c>
      <c r="I492" s="104"/>
    </row>
    <row r="493" spans="7:9" x14ac:dyDescent="0.3">
      <c r="G493">
        <v>5559</v>
      </c>
      <c r="H493" s="2">
        <v>2618.2595657142856</v>
      </c>
      <c r="I493" s="104"/>
    </row>
    <row r="494" spans="7:9" x14ac:dyDescent="0.3">
      <c r="G494">
        <v>5562</v>
      </c>
      <c r="H494" s="2">
        <v>2572.8153090909091</v>
      </c>
      <c r="I494" s="104"/>
    </row>
    <row r="495" spans="7:9" x14ac:dyDescent="0.3">
      <c r="G495">
        <v>5589</v>
      </c>
      <c r="H495" s="2">
        <v>1621.4148114285715</v>
      </c>
      <c r="I495" s="104"/>
    </row>
    <row r="496" spans="7:9" x14ac:dyDescent="0.3">
      <c r="G496">
        <v>5603</v>
      </c>
      <c r="H496" s="2">
        <v>7435.7080000000005</v>
      </c>
      <c r="I496" s="104"/>
    </row>
    <row r="497" spans="7:9" x14ac:dyDescent="0.3">
      <c r="G497">
        <v>5620</v>
      </c>
      <c r="H497" s="2">
        <v>3306.990232727273</v>
      </c>
      <c r="I497" s="104"/>
    </row>
    <row r="498" spans="7:9" x14ac:dyDescent="0.3">
      <c r="G498">
        <v>5626</v>
      </c>
      <c r="H498" s="2">
        <v>2231.3824</v>
      </c>
      <c r="I498" s="104"/>
    </row>
    <row r="499" spans="7:9" x14ac:dyDescent="0.3">
      <c r="G499">
        <v>5650</v>
      </c>
      <c r="H499" s="2">
        <v>2085.6637672727275</v>
      </c>
      <c r="I499" s="104"/>
    </row>
    <row r="500" spans="7:9" x14ac:dyDescent="0.3">
      <c r="G500">
        <v>5664</v>
      </c>
      <c r="H500" s="2">
        <v>2619.7428647619049</v>
      </c>
      <c r="I500" s="104"/>
    </row>
    <row r="501" spans="7:9" x14ac:dyDescent="0.3">
      <c r="G501">
        <v>5666</v>
      </c>
      <c r="H501" s="2">
        <v>1758.0025672727272</v>
      </c>
      <c r="I501" s="104"/>
    </row>
    <row r="502" spans="7:9" x14ac:dyDescent="0.3">
      <c r="G502">
        <v>5670</v>
      </c>
      <c r="H502" s="2">
        <v>3000.9863999999998</v>
      </c>
      <c r="I502" s="104"/>
    </row>
    <row r="503" spans="7:9" x14ac:dyDescent="0.3">
      <c r="G503">
        <v>5679</v>
      </c>
      <c r="H503" s="2">
        <v>8153.4088290909094</v>
      </c>
      <c r="I503" s="104"/>
    </row>
    <row r="504" spans="7:9" x14ac:dyDescent="0.3">
      <c r="G504">
        <v>5727</v>
      </c>
      <c r="H504" s="2">
        <v>4207.5860509090917</v>
      </c>
      <c r="I504" s="104"/>
    </row>
    <row r="505" spans="7:9" x14ac:dyDescent="0.3">
      <c r="G505">
        <v>5753</v>
      </c>
      <c r="H505" s="2">
        <v>2251.0333381818182</v>
      </c>
      <c r="I505" s="104"/>
    </row>
    <row r="506" spans="7:9" x14ac:dyDescent="0.3">
      <c r="G506">
        <v>5757</v>
      </c>
      <c r="H506" s="2">
        <v>0</v>
      </c>
      <c r="I506" s="104"/>
    </row>
    <row r="507" spans="7:9" x14ac:dyDescent="0.3">
      <c r="G507">
        <v>5760</v>
      </c>
      <c r="H507" s="2">
        <v>2533.1257163636365</v>
      </c>
      <c r="I507" s="104"/>
    </row>
    <row r="508" spans="7:9" x14ac:dyDescent="0.3">
      <c r="G508">
        <v>5799</v>
      </c>
      <c r="H508" s="2">
        <v>0</v>
      </c>
      <c r="I508" s="104"/>
    </row>
    <row r="509" spans="7:9" x14ac:dyDescent="0.3">
      <c r="G509">
        <v>5807</v>
      </c>
      <c r="H509" s="2">
        <v>2270.819712</v>
      </c>
      <c r="I509" s="104"/>
    </row>
    <row r="510" spans="7:9" x14ac:dyDescent="0.3">
      <c r="G510">
        <v>5812</v>
      </c>
      <c r="H510" s="2">
        <v>1526.9640727272729</v>
      </c>
      <c r="I510" s="104"/>
    </row>
    <row r="511" spans="7:9" x14ac:dyDescent="0.3">
      <c r="G511">
        <v>5817</v>
      </c>
      <c r="H511" s="2">
        <v>0</v>
      </c>
      <c r="I511" s="104"/>
    </row>
    <row r="512" spans="7:9" x14ac:dyDescent="0.3">
      <c r="G512">
        <v>5822</v>
      </c>
      <c r="H512" s="2">
        <v>0</v>
      </c>
      <c r="I512" s="104"/>
    </row>
    <row r="513" spans="7:9" x14ac:dyDescent="0.3">
      <c r="G513">
        <v>5826</v>
      </c>
      <c r="H513" s="2">
        <v>2568.0221840000004</v>
      </c>
      <c r="I513" s="104"/>
    </row>
    <row r="514" spans="7:9" x14ac:dyDescent="0.3">
      <c r="G514">
        <v>5842</v>
      </c>
      <c r="H514" s="2">
        <v>5504.7006254545458</v>
      </c>
      <c r="I514" s="104"/>
    </row>
    <row r="515" spans="7:9" x14ac:dyDescent="0.3">
      <c r="G515">
        <v>5850</v>
      </c>
      <c r="H515" s="2">
        <v>2162.2689600000003</v>
      </c>
      <c r="I515" s="104"/>
    </row>
    <row r="516" spans="7:9" x14ac:dyDescent="0.3">
      <c r="G516">
        <v>5870</v>
      </c>
      <c r="H516" s="2">
        <v>0</v>
      </c>
      <c r="I516" s="104"/>
    </row>
    <row r="517" spans="7:9" x14ac:dyDescent="0.3">
      <c r="G517">
        <v>5871</v>
      </c>
      <c r="H517" s="2">
        <v>983.38224000000014</v>
      </c>
      <c r="I517" s="104"/>
    </row>
    <row r="518" spans="7:9" x14ac:dyDescent="0.3">
      <c r="G518">
        <v>5894</v>
      </c>
      <c r="H518" s="2">
        <v>3044.8195200000005</v>
      </c>
      <c r="I518" s="104"/>
    </row>
    <row r="519" spans="7:9" x14ac:dyDescent="0.3">
      <c r="G519">
        <v>5938</v>
      </c>
      <c r="H519" s="2">
        <v>2038.5543781818183</v>
      </c>
      <c r="I519" s="104"/>
    </row>
    <row r="520" spans="7:9" x14ac:dyDescent="0.3">
      <c r="G520">
        <v>5963</v>
      </c>
      <c r="H520" s="2">
        <v>3466.9533745454546</v>
      </c>
      <c r="I520" s="104"/>
    </row>
    <row r="521" spans="7:9" x14ac:dyDescent="0.3">
      <c r="G521">
        <v>5984</v>
      </c>
      <c r="H521" s="2">
        <v>2037.9318618181817</v>
      </c>
      <c r="I521" s="104"/>
    </row>
    <row r="522" spans="7:9" x14ac:dyDescent="0.3">
      <c r="G522">
        <v>5987</v>
      </c>
      <c r="H522" s="2">
        <v>1987.5038909090913</v>
      </c>
      <c r="I522" s="104"/>
    </row>
    <row r="523" spans="7:9" x14ac:dyDescent="0.3">
      <c r="G523">
        <v>6005</v>
      </c>
      <c r="H523" s="2">
        <v>-47.949454545454543</v>
      </c>
      <c r="I523" s="104"/>
    </row>
    <row r="524" spans="7:9" x14ac:dyDescent="0.3">
      <c r="G524">
        <v>6006</v>
      </c>
      <c r="H524" s="2">
        <v>1811.0790763636364</v>
      </c>
      <c r="I524" s="104"/>
    </row>
    <row r="525" spans="7:9" x14ac:dyDescent="0.3">
      <c r="G525">
        <v>6016</v>
      </c>
      <c r="H525" s="2">
        <v>3690.7515657142862</v>
      </c>
      <c r="I525" s="104"/>
    </row>
    <row r="526" spans="7:9" x14ac:dyDescent="0.3">
      <c r="G526">
        <v>6041</v>
      </c>
      <c r="H526" s="2">
        <v>2158.3732581818181</v>
      </c>
      <c r="I526" s="104"/>
    </row>
    <row r="527" spans="7:9" x14ac:dyDescent="0.3">
      <c r="G527">
        <v>6072</v>
      </c>
      <c r="H527" s="2">
        <v>-9.8950109090909102</v>
      </c>
      <c r="I527" s="104"/>
    </row>
    <row r="528" spans="7:9" x14ac:dyDescent="0.3">
      <c r="G528">
        <v>6075</v>
      </c>
      <c r="H528" s="2">
        <v>1682.6632654545456</v>
      </c>
      <c r="I528" s="104"/>
    </row>
    <row r="529" spans="7:9" x14ac:dyDescent="0.3">
      <c r="G529">
        <v>6077</v>
      </c>
      <c r="H529" s="2">
        <v>2893.3534472727279</v>
      </c>
      <c r="I529" s="104"/>
    </row>
    <row r="530" spans="7:9" x14ac:dyDescent="0.3">
      <c r="G530">
        <v>6091</v>
      </c>
      <c r="H530" s="2">
        <v>0</v>
      </c>
      <c r="I530" s="104"/>
    </row>
    <row r="531" spans="7:9" x14ac:dyDescent="0.3">
      <c r="G531">
        <v>6094</v>
      </c>
      <c r="H531" s="2">
        <v>2278.4270171428575</v>
      </c>
      <c r="I531" s="104"/>
    </row>
    <row r="532" spans="7:9" x14ac:dyDescent="0.3">
      <c r="G532">
        <v>6107</v>
      </c>
      <c r="H532" s="2">
        <v>21.172203636363637</v>
      </c>
      <c r="I532" s="104"/>
    </row>
    <row r="533" spans="7:9" x14ac:dyDescent="0.3">
      <c r="G533">
        <v>6120</v>
      </c>
      <c r="H533" s="2">
        <v>2706.6105120000002</v>
      </c>
      <c r="I533" s="104"/>
    </row>
    <row r="534" spans="7:9" x14ac:dyDescent="0.3">
      <c r="G534">
        <v>6122</v>
      </c>
      <c r="H534" s="2">
        <v>2679.5036038095241</v>
      </c>
      <c r="I534" s="104"/>
    </row>
    <row r="535" spans="7:9" x14ac:dyDescent="0.3">
      <c r="G535">
        <v>6124</v>
      </c>
      <c r="H535" s="2">
        <v>1677.9726315789476</v>
      </c>
      <c r="I535" s="104"/>
    </row>
    <row r="536" spans="7:9" x14ac:dyDescent="0.3">
      <c r="G536">
        <v>6133</v>
      </c>
      <c r="H536" s="2">
        <v>996.45171636363648</v>
      </c>
      <c r="I536" s="104"/>
    </row>
    <row r="537" spans="7:9" x14ac:dyDescent="0.3">
      <c r="G537">
        <v>6134</v>
      </c>
      <c r="H537" s="2">
        <v>2792.8077599999997</v>
      </c>
      <c r="I537" s="104"/>
    </row>
    <row r="538" spans="7:9" x14ac:dyDescent="0.3">
      <c r="G538">
        <v>6143</v>
      </c>
      <c r="H538" s="2">
        <v>153.89216000000002</v>
      </c>
      <c r="I538" s="104"/>
    </row>
    <row r="539" spans="7:9" x14ac:dyDescent="0.3">
      <c r="G539">
        <v>6146</v>
      </c>
      <c r="H539" s="2">
        <v>2055.2983127272728</v>
      </c>
      <c r="I539" s="104"/>
    </row>
    <row r="540" spans="7:9" x14ac:dyDescent="0.3">
      <c r="G540">
        <v>6150</v>
      </c>
      <c r="H540" s="2">
        <v>1323.1853672727275</v>
      </c>
      <c r="I540" s="104"/>
    </row>
    <row r="541" spans="7:9" x14ac:dyDescent="0.3">
      <c r="G541">
        <v>6154</v>
      </c>
      <c r="H541" s="2">
        <v>1745.147443809524</v>
      </c>
      <c r="I541" s="104"/>
    </row>
    <row r="542" spans="7:9" x14ac:dyDescent="0.3">
      <c r="G542">
        <v>6158</v>
      </c>
      <c r="H542" s="2">
        <v>3900.8265672727271</v>
      </c>
      <c r="I542" s="104"/>
    </row>
    <row r="543" spans="7:9" x14ac:dyDescent="0.3">
      <c r="G543">
        <v>6162</v>
      </c>
      <c r="H543" s="2">
        <v>2019.3410971428575</v>
      </c>
      <c r="I543" s="104"/>
    </row>
    <row r="544" spans="7:9" x14ac:dyDescent="0.3">
      <c r="G544">
        <v>6172</v>
      </c>
      <c r="H544" s="2">
        <v>2881.8937963636363</v>
      </c>
      <c r="I544" s="104"/>
    </row>
    <row r="545" spans="7:9" x14ac:dyDescent="0.3">
      <c r="G545">
        <v>6173</v>
      </c>
      <c r="H545" s="2">
        <v>1297.1244799999999</v>
      </c>
      <c r="I545" s="104"/>
    </row>
    <row r="546" spans="7:9" x14ac:dyDescent="0.3">
      <c r="G546">
        <v>6183</v>
      </c>
      <c r="H546" s="2">
        <v>0</v>
      </c>
      <c r="I546" s="104"/>
    </row>
    <row r="547" spans="7:9" x14ac:dyDescent="0.3">
      <c r="G547">
        <v>6200</v>
      </c>
      <c r="H547" s="2">
        <v>2811.9399923809524</v>
      </c>
      <c r="I547" s="104"/>
    </row>
    <row r="548" spans="7:9" x14ac:dyDescent="0.3">
      <c r="G548">
        <v>6201</v>
      </c>
      <c r="H548" s="2">
        <v>4899.1475352380949</v>
      </c>
      <c r="I548" s="104"/>
    </row>
    <row r="549" spans="7:9" x14ac:dyDescent="0.3">
      <c r="G549">
        <v>6206</v>
      </c>
      <c r="H549" s="2">
        <v>1959.0096872727274</v>
      </c>
      <c r="I549" s="104"/>
    </row>
    <row r="550" spans="7:9" x14ac:dyDescent="0.3">
      <c r="G550">
        <v>6224</v>
      </c>
      <c r="H550" s="2">
        <v>2159.7295709090909</v>
      </c>
      <c r="I550" s="104"/>
    </row>
    <row r="551" spans="7:9" x14ac:dyDescent="0.3">
      <c r="G551">
        <v>6227</v>
      </c>
      <c r="H551" s="2">
        <v>0</v>
      </c>
      <c r="I551" s="104"/>
    </row>
    <row r="552" spans="7:9" x14ac:dyDescent="0.3">
      <c r="G552">
        <v>6243</v>
      </c>
      <c r="H552" s="2">
        <v>2791.4360914285717</v>
      </c>
      <c r="I552" s="104"/>
    </row>
    <row r="553" spans="7:9" x14ac:dyDescent="0.3">
      <c r="G553">
        <v>6246</v>
      </c>
      <c r="H553" s="2">
        <v>2314.6467490909095</v>
      </c>
      <c r="I553" s="104"/>
    </row>
    <row r="554" spans="7:9" x14ac:dyDescent="0.3">
      <c r="G554">
        <v>6248</v>
      </c>
      <c r="H554" s="2">
        <v>2908.7455563636368</v>
      </c>
      <c r="I554" s="104"/>
    </row>
    <row r="555" spans="7:9" x14ac:dyDescent="0.3">
      <c r="G555">
        <v>6249</v>
      </c>
      <c r="H555" s="2">
        <v>1333.7155345454546</v>
      </c>
      <c r="I555" s="104"/>
    </row>
    <row r="556" spans="7:9" x14ac:dyDescent="0.3">
      <c r="G556">
        <v>6297</v>
      </c>
      <c r="H556" s="2">
        <v>-12.664872727272728</v>
      </c>
      <c r="I556" s="104"/>
    </row>
    <row r="557" spans="7:9" x14ac:dyDescent="0.3">
      <c r="G557">
        <v>6300</v>
      </c>
      <c r="H557" s="2">
        <v>2237.583970909091</v>
      </c>
      <c r="I557" s="104"/>
    </row>
    <row r="558" spans="7:9" x14ac:dyDescent="0.3">
      <c r="G558">
        <v>6302</v>
      </c>
      <c r="H558" s="2">
        <v>1328.7051127272728</v>
      </c>
      <c r="I558" s="104"/>
    </row>
    <row r="559" spans="7:9" x14ac:dyDescent="0.3">
      <c r="G559">
        <v>6310</v>
      </c>
      <c r="H559" s="2">
        <v>0</v>
      </c>
      <c r="I559" s="104"/>
    </row>
    <row r="560" spans="7:9" x14ac:dyDescent="0.3">
      <c r="G560">
        <v>6331</v>
      </c>
      <c r="H560" s="2">
        <v>1604.5172884210529</v>
      </c>
      <c r="I560" s="104"/>
    </row>
    <row r="561" spans="7:9" x14ac:dyDescent="0.3">
      <c r="G561">
        <v>6335</v>
      </c>
      <c r="H561" s="2">
        <v>4205.7753309090904</v>
      </c>
      <c r="I561" s="104"/>
    </row>
    <row r="562" spans="7:9" x14ac:dyDescent="0.3">
      <c r="G562">
        <v>6336</v>
      </c>
      <c r="H562" s="2">
        <v>1824.7733890909092</v>
      </c>
      <c r="I562" s="104"/>
    </row>
    <row r="563" spans="7:9" x14ac:dyDescent="0.3">
      <c r="G563">
        <v>6341</v>
      </c>
      <c r="H563" s="2">
        <v>2083.6748884210529</v>
      </c>
      <c r="I563" s="104"/>
    </row>
    <row r="564" spans="7:9" x14ac:dyDescent="0.3">
      <c r="G564">
        <v>6356</v>
      </c>
      <c r="H564" s="2">
        <v>3906.6771123809522</v>
      </c>
      <c r="I564" s="104"/>
    </row>
    <row r="565" spans="7:9" x14ac:dyDescent="0.3">
      <c r="G565">
        <v>6363</v>
      </c>
      <c r="H565" s="2">
        <v>7389.1164363636362</v>
      </c>
      <c r="I565" s="104"/>
    </row>
    <row r="566" spans="7:9" x14ac:dyDescent="0.3">
      <c r="G566">
        <v>6375</v>
      </c>
      <c r="H566" s="2">
        <v>2280.9598690909093</v>
      </c>
      <c r="I566" s="104"/>
    </row>
    <row r="567" spans="7:9" x14ac:dyDescent="0.3">
      <c r="G567">
        <v>6376</v>
      </c>
      <c r="H567" s="2">
        <v>3218.992845714286</v>
      </c>
      <c r="I567" s="104"/>
    </row>
    <row r="568" spans="7:9" x14ac:dyDescent="0.3">
      <c r="G568">
        <v>6379</v>
      </c>
      <c r="H568" s="2">
        <v>1884.5532872727272</v>
      </c>
      <c r="I568" s="104"/>
    </row>
    <row r="569" spans="7:9" x14ac:dyDescent="0.3">
      <c r="G569">
        <v>6397</v>
      </c>
      <c r="H569" s="2">
        <v>2268.6861963636361</v>
      </c>
      <c r="I569" s="104"/>
    </row>
    <row r="570" spans="7:9" x14ac:dyDescent="0.3">
      <c r="G570">
        <v>6399</v>
      </c>
      <c r="H570" s="2">
        <v>-188.30907200000001</v>
      </c>
      <c r="I570" s="104"/>
    </row>
    <row r="571" spans="7:9" x14ac:dyDescent="0.3">
      <c r="G571">
        <v>6400</v>
      </c>
      <c r="H571" s="2">
        <v>1552.6723054545455</v>
      </c>
      <c r="I571" s="104"/>
    </row>
    <row r="572" spans="7:9" x14ac:dyDescent="0.3">
      <c r="G572">
        <v>6403</v>
      </c>
      <c r="H572" s="2">
        <v>5980.4161980952385</v>
      </c>
      <c r="I572" s="104"/>
    </row>
    <row r="573" spans="7:9" x14ac:dyDescent="0.3">
      <c r="G573">
        <v>6404</v>
      </c>
      <c r="H573" s="2">
        <v>5244.8389890909093</v>
      </c>
      <c r="I573" s="104"/>
    </row>
    <row r="574" spans="7:9" x14ac:dyDescent="0.3">
      <c r="G574">
        <v>6412</v>
      </c>
      <c r="H574" s="2">
        <v>3171.8995636363634</v>
      </c>
      <c r="I574" s="104"/>
    </row>
    <row r="575" spans="7:9" x14ac:dyDescent="0.3">
      <c r="G575">
        <v>6476</v>
      </c>
      <c r="H575" s="2">
        <v>2183.1235428571431</v>
      </c>
      <c r="I575" s="104"/>
    </row>
    <row r="576" spans="7:9" x14ac:dyDescent="0.3">
      <c r="G576">
        <v>6492</v>
      </c>
      <c r="H576" s="2">
        <v>0</v>
      </c>
      <c r="I576" s="104"/>
    </row>
    <row r="577" spans="7:9" x14ac:dyDescent="0.3">
      <c r="G577">
        <v>6496</v>
      </c>
      <c r="H577" s="2">
        <v>0</v>
      </c>
      <c r="I577" s="104"/>
    </row>
    <row r="578" spans="7:9" x14ac:dyDescent="0.3">
      <c r="G578">
        <v>6505</v>
      </c>
      <c r="H578" s="2">
        <v>2164.1485714285714</v>
      </c>
      <c r="I578" s="104"/>
    </row>
    <row r="579" spans="7:9" x14ac:dyDescent="0.3">
      <c r="G579">
        <v>6513</v>
      </c>
      <c r="H579" s="2">
        <v>4286.3547352380947</v>
      </c>
      <c r="I579" s="104"/>
    </row>
    <row r="580" spans="7:9" x14ac:dyDescent="0.3">
      <c r="G580">
        <v>6516</v>
      </c>
      <c r="H580" s="2">
        <v>2818.1926552380955</v>
      </c>
      <c r="I580" s="104"/>
    </row>
    <row r="581" spans="7:9" x14ac:dyDescent="0.3">
      <c r="G581">
        <v>6532</v>
      </c>
      <c r="H581" s="2">
        <v>2435.2008000000001</v>
      </c>
      <c r="I581" s="104"/>
    </row>
    <row r="582" spans="7:9" x14ac:dyDescent="0.3">
      <c r="G582">
        <v>6535</v>
      </c>
      <c r="H582" s="2">
        <v>1284.2443490909091</v>
      </c>
      <c r="I582" s="104"/>
    </row>
    <row r="583" spans="7:9" x14ac:dyDescent="0.3">
      <c r="G583">
        <v>6538</v>
      </c>
      <c r="H583" s="2">
        <v>2567.9686836363635</v>
      </c>
      <c r="I583" s="104"/>
    </row>
    <row r="584" spans="7:9" x14ac:dyDescent="0.3">
      <c r="G584">
        <v>6554</v>
      </c>
      <c r="H584" s="2">
        <v>1325.9597409523813</v>
      </c>
      <c r="I584" s="104"/>
    </row>
    <row r="585" spans="7:9" x14ac:dyDescent="0.3">
      <c r="G585">
        <v>6556</v>
      </c>
      <c r="H585" s="2">
        <v>0</v>
      </c>
      <c r="I585" s="104"/>
    </row>
    <row r="586" spans="7:9" x14ac:dyDescent="0.3">
      <c r="G586">
        <v>6575</v>
      </c>
      <c r="H586" s="2">
        <v>3672.3557527272733</v>
      </c>
      <c r="I586" s="104"/>
    </row>
    <row r="587" spans="7:9" x14ac:dyDescent="0.3">
      <c r="G587">
        <v>6581</v>
      </c>
      <c r="H587" s="2">
        <v>6304.0925422222226</v>
      </c>
      <c r="I587" s="104"/>
    </row>
    <row r="588" spans="7:9" x14ac:dyDescent="0.3">
      <c r="G588">
        <v>6603</v>
      </c>
      <c r="H588" s="2">
        <v>0</v>
      </c>
      <c r="I588" s="104"/>
    </row>
    <row r="589" spans="7:9" x14ac:dyDescent="0.3">
      <c r="G589">
        <v>6622</v>
      </c>
      <c r="H589" s="2">
        <v>1417.6212800000003</v>
      </c>
      <c r="I589" s="104"/>
    </row>
    <row r="590" spans="7:9" x14ac:dyDescent="0.3">
      <c r="G590">
        <v>6656</v>
      </c>
      <c r="H590" s="2">
        <v>0</v>
      </c>
      <c r="I590" s="104"/>
    </row>
    <row r="591" spans="7:9" x14ac:dyDescent="0.3">
      <c r="G591">
        <v>6664</v>
      </c>
      <c r="H591" s="2">
        <v>2247.7242981818181</v>
      </c>
      <c r="I591" s="104"/>
    </row>
    <row r="592" spans="7:9" x14ac:dyDescent="0.3">
      <c r="G592">
        <v>6683</v>
      </c>
      <c r="H592" s="2">
        <v>3336.4590836363641</v>
      </c>
      <c r="I592" s="104"/>
    </row>
    <row r="593" spans="7:9" x14ac:dyDescent="0.3">
      <c r="G593">
        <v>6692</v>
      </c>
      <c r="H593" s="2">
        <v>2028.4619284210528</v>
      </c>
      <c r="I593" s="104"/>
    </row>
    <row r="594" spans="7:9" x14ac:dyDescent="0.3">
      <c r="G594">
        <v>6705</v>
      </c>
      <c r="H594" s="2">
        <v>2799.8018036363637</v>
      </c>
      <c r="I594" s="104"/>
    </row>
    <row r="595" spans="7:9" x14ac:dyDescent="0.3">
      <c r="G595">
        <v>6708</v>
      </c>
      <c r="H595" s="2">
        <v>2134.6815854545453</v>
      </c>
      <c r="I595" s="104"/>
    </row>
    <row r="596" spans="7:9" x14ac:dyDescent="0.3">
      <c r="G596">
        <v>6749</v>
      </c>
      <c r="H596" s="2">
        <v>1844.7152363636364</v>
      </c>
      <c r="I596" s="104"/>
    </row>
    <row r="597" spans="7:9" x14ac:dyDescent="0.3">
      <c r="G597">
        <v>6752</v>
      </c>
      <c r="H597" s="2">
        <v>1448.6802399999999</v>
      </c>
      <c r="I597" s="104"/>
    </row>
    <row r="598" spans="7:9" x14ac:dyDescent="0.3">
      <c r="G598">
        <v>6758</v>
      </c>
      <c r="H598" s="2">
        <v>1716.44976</v>
      </c>
      <c r="I598" s="104"/>
    </row>
    <row r="599" spans="7:9" x14ac:dyDescent="0.3">
      <c r="G599">
        <v>6776</v>
      </c>
      <c r="H599" s="2">
        <v>0</v>
      </c>
      <c r="I599" s="104"/>
    </row>
    <row r="600" spans="7:9" x14ac:dyDescent="0.3">
      <c r="G600">
        <v>6786</v>
      </c>
      <c r="H600" s="2">
        <v>1312.092568</v>
      </c>
      <c r="I600" s="104"/>
    </row>
    <row r="601" spans="7:9" x14ac:dyDescent="0.3">
      <c r="G601">
        <v>6795</v>
      </c>
      <c r="H601" s="2">
        <v>2318.8509180952383</v>
      </c>
      <c r="I601" s="104"/>
    </row>
    <row r="602" spans="7:9" x14ac:dyDescent="0.3">
      <c r="G602">
        <v>6797</v>
      </c>
      <c r="H602" s="2">
        <v>1037.3390254545454</v>
      </c>
      <c r="I602" s="104"/>
    </row>
    <row r="603" spans="7:9" x14ac:dyDescent="0.3">
      <c r="G603">
        <v>6801</v>
      </c>
      <c r="H603" s="2">
        <v>2903.7570189473686</v>
      </c>
      <c r="I603" s="104"/>
    </row>
    <row r="604" spans="7:9" x14ac:dyDescent="0.3">
      <c r="G604">
        <v>6819</v>
      </c>
      <c r="H604" s="2">
        <v>3623.6792589473685</v>
      </c>
      <c r="I604" s="104"/>
    </row>
    <row r="605" spans="7:9" x14ac:dyDescent="0.3">
      <c r="G605">
        <v>6829</v>
      </c>
      <c r="H605" s="2">
        <v>1860.7786021052634</v>
      </c>
      <c r="I605" s="104"/>
    </row>
    <row r="606" spans="7:9" x14ac:dyDescent="0.3">
      <c r="G606">
        <v>6833</v>
      </c>
      <c r="H606" s="2">
        <v>1866.8935747368423</v>
      </c>
      <c r="I606" s="104"/>
    </row>
    <row r="607" spans="7:9" x14ac:dyDescent="0.3">
      <c r="G607">
        <v>6840</v>
      </c>
      <c r="H607" s="2">
        <v>1558.3696673684212</v>
      </c>
      <c r="I607" s="104"/>
    </row>
    <row r="608" spans="7:9" x14ac:dyDescent="0.3">
      <c r="G608">
        <v>6853</v>
      </c>
      <c r="H608" s="2">
        <v>5518.153440000001</v>
      </c>
      <c r="I608" s="104"/>
    </row>
    <row r="609" spans="7:9" x14ac:dyDescent="0.3">
      <c r="G609">
        <v>6854</v>
      </c>
      <c r="H609" s="2">
        <v>2034.379702857143</v>
      </c>
      <c r="I609" s="104"/>
    </row>
    <row r="610" spans="7:9" x14ac:dyDescent="0.3">
      <c r="G610">
        <v>6859</v>
      </c>
      <c r="H610" s="2">
        <v>1796.4228495238099</v>
      </c>
      <c r="I610" s="104"/>
    </row>
    <row r="611" spans="7:9" x14ac:dyDescent="0.3">
      <c r="G611">
        <v>6867</v>
      </c>
      <c r="H611" s="2">
        <v>1728.4066273684211</v>
      </c>
      <c r="I611" s="104"/>
    </row>
    <row r="612" spans="7:9" x14ac:dyDescent="0.3">
      <c r="G612">
        <v>6868</v>
      </c>
      <c r="H612" s="2">
        <v>2989.811637894737</v>
      </c>
      <c r="I612" s="104"/>
    </row>
    <row r="613" spans="7:9" x14ac:dyDescent="0.3">
      <c r="G613">
        <v>6870</v>
      </c>
      <c r="H613" s="2">
        <v>3598.9344363636369</v>
      </c>
      <c r="I613" s="104"/>
    </row>
    <row r="614" spans="7:9" x14ac:dyDescent="0.3">
      <c r="G614">
        <v>6886</v>
      </c>
      <c r="H614" s="2">
        <v>2194.3674209523811</v>
      </c>
      <c r="I614" s="104"/>
    </row>
    <row r="615" spans="7:9" x14ac:dyDescent="0.3">
      <c r="G615">
        <v>6927</v>
      </c>
      <c r="H615" s="2">
        <v>1342.3159542857143</v>
      </c>
      <c r="I615" s="104"/>
    </row>
    <row r="616" spans="7:9" x14ac:dyDescent="0.3">
      <c r="G616">
        <v>6929</v>
      </c>
      <c r="H616" s="2">
        <v>2814.7173454545455</v>
      </c>
      <c r="I616" s="104"/>
    </row>
    <row r="617" spans="7:9" x14ac:dyDescent="0.3">
      <c r="G617">
        <v>6952</v>
      </c>
      <c r="H617" s="2">
        <v>0</v>
      </c>
      <c r="I617" s="104"/>
    </row>
    <row r="618" spans="7:9" x14ac:dyDescent="0.3">
      <c r="G618">
        <v>6959</v>
      </c>
      <c r="H618" s="2">
        <v>0</v>
      </c>
      <c r="I618" s="104"/>
    </row>
    <row r="619" spans="7:9" x14ac:dyDescent="0.3">
      <c r="G619">
        <v>6965</v>
      </c>
      <c r="H619" s="2">
        <v>0</v>
      </c>
      <c r="I619" s="104"/>
    </row>
    <row r="620" spans="7:9" x14ac:dyDescent="0.3">
      <c r="G620">
        <v>7012</v>
      </c>
      <c r="H620" s="2">
        <v>2383.6146320000003</v>
      </c>
      <c r="I620" s="104"/>
    </row>
    <row r="621" spans="7:9" x14ac:dyDescent="0.3">
      <c r="G621">
        <v>7026</v>
      </c>
      <c r="H621" s="2">
        <v>1322.7485963636364</v>
      </c>
      <c r="I621" s="104"/>
    </row>
    <row r="622" spans="7:9" x14ac:dyDescent="0.3">
      <c r="G622">
        <v>7031</v>
      </c>
      <c r="H622" s="2">
        <v>2596.0942545454545</v>
      </c>
      <c r="I622" s="104"/>
    </row>
    <row r="623" spans="7:9" x14ac:dyDescent="0.3">
      <c r="G623">
        <v>7057</v>
      </c>
      <c r="H623" s="2">
        <v>4011.3486400000002</v>
      </c>
      <c r="I623" s="104"/>
    </row>
    <row r="624" spans="7:9" x14ac:dyDescent="0.3">
      <c r="G624">
        <v>7084</v>
      </c>
      <c r="H624" s="2">
        <v>5411.7098327272734</v>
      </c>
      <c r="I624" s="104"/>
    </row>
    <row r="625" spans="7:9" x14ac:dyDescent="0.3">
      <c r="G625">
        <v>7088</v>
      </c>
      <c r="H625" s="2">
        <v>2836.6423009523814</v>
      </c>
      <c r="I625" s="104"/>
    </row>
    <row r="626" spans="7:9" x14ac:dyDescent="0.3">
      <c r="G626">
        <v>7092</v>
      </c>
      <c r="H626" s="2">
        <v>0</v>
      </c>
      <c r="I626" s="104"/>
    </row>
    <row r="627" spans="7:9" x14ac:dyDescent="0.3">
      <c r="G627">
        <v>7105</v>
      </c>
      <c r="H627" s="2">
        <v>3477.7835054545462</v>
      </c>
      <c r="I627" s="104"/>
    </row>
    <row r="628" spans="7:9" x14ac:dyDescent="0.3">
      <c r="G628">
        <v>7117</v>
      </c>
      <c r="H628" s="2">
        <v>3051.3404000000005</v>
      </c>
      <c r="I628" s="104"/>
    </row>
    <row r="629" spans="7:9" x14ac:dyDescent="0.3">
      <c r="G629">
        <v>7127</v>
      </c>
      <c r="H629" s="2">
        <v>2688.1406036363637</v>
      </c>
      <c r="I629" s="104"/>
    </row>
    <row r="630" spans="7:9" x14ac:dyDescent="0.3">
      <c r="G630">
        <v>7131</v>
      </c>
      <c r="H630" s="2">
        <v>0</v>
      </c>
      <c r="I630" s="104"/>
    </row>
    <row r="631" spans="7:9" x14ac:dyDescent="0.3">
      <c r="G631">
        <v>7181</v>
      </c>
      <c r="H631" s="2">
        <v>166.03984</v>
      </c>
      <c r="I631" s="104"/>
    </row>
    <row r="632" spans="7:9" x14ac:dyDescent="0.3">
      <c r="G632">
        <v>7187</v>
      </c>
      <c r="H632" s="2">
        <v>2110.2441018181821</v>
      </c>
      <c r="I632" s="104"/>
    </row>
    <row r="633" spans="7:9" x14ac:dyDescent="0.3">
      <c r="G633">
        <v>7212</v>
      </c>
      <c r="H633" s="2">
        <v>2306.234370909091</v>
      </c>
      <c r="I633" s="104"/>
    </row>
    <row r="634" spans="7:9" x14ac:dyDescent="0.3">
      <c r="G634">
        <v>7225</v>
      </c>
      <c r="H634" s="2">
        <v>3397.9878704761904</v>
      </c>
      <c r="I634" s="104"/>
    </row>
    <row r="635" spans="7:9" x14ac:dyDescent="0.3">
      <c r="G635">
        <v>7254</v>
      </c>
      <c r="H635" s="2">
        <v>2783.5498057142863</v>
      </c>
      <c r="I635" s="104"/>
    </row>
    <row r="636" spans="7:9" x14ac:dyDescent="0.3">
      <c r="G636">
        <v>7262</v>
      </c>
      <c r="H636" s="2">
        <v>0</v>
      </c>
      <c r="I636" s="104"/>
    </row>
    <row r="637" spans="7:9" x14ac:dyDescent="0.3">
      <c r="G637">
        <v>7273</v>
      </c>
      <c r="H637" s="2">
        <v>0</v>
      </c>
      <c r="I637" s="104"/>
    </row>
    <row r="638" spans="7:9" x14ac:dyDescent="0.3">
      <c r="G638">
        <v>7295</v>
      </c>
      <c r="H638" s="2">
        <v>2292.5660581818183</v>
      </c>
      <c r="I638" s="104"/>
    </row>
    <row r="639" spans="7:9" x14ac:dyDescent="0.3">
      <c r="G639">
        <v>7297</v>
      </c>
      <c r="H639" s="2">
        <v>1943.2654036363638</v>
      </c>
      <c r="I639" s="104"/>
    </row>
    <row r="640" spans="7:9" x14ac:dyDescent="0.3">
      <c r="G640">
        <v>7304</v>
      </c>
      <c r="H640" s="2">
        <v>2390.8758857142857</v>
      </c>
      <c r="I640" s="104"/>
    </row>
    <row r="641" spans="7:9" x14ac:dyDescent="0.3">
      <c r="G641">
        <v>7307</v>
      </c>
      <c r="H641" s="2">
        <v>3012.2809309090912</v>
      </c>
      <c r="I641" s="104"/>
    </row>
    <row r="642" spans="7:9" x14ac:dyDescent="0.3">
      <c r="G642">
        <v>7317</v>
      </c>
      <c r="H642" s="2">
        <v>3266.345490909091</v>
      </c>
      <c r="I642" s="104"/>
    </row>
    <row r="643" spans="7:9" x14ac:dyDescent="0.3">
      <c r="G643">
        <v>7318</v>
      </c>
      <c r="H643" s="2">
        <v>2072.4309018181821</v>
      </c>
      <c r="I643" s="104"/>
    </row>
    <row r="644" spans="7:9" x14ac:dyDescent="0.3">
      <c r="G644">
        <v>7323</v>
      </c>
      <c r="H644" s="2">
        <v>1547.1704581818183</v>
      </c>
      <c r="I644" s="104"/>
    </row>
    <row r="645" spans="7:9" x14ac:dyDescent="0.3">
      <c r="G645">
        <v>7324</v>
      </c>
      <c r="H645" s="2">
        <v>2446.6550327272726</v>
      </c>
      <c r="I645" s="104"/>
    </row>
    <row r="646" spans="7:9" x14ac:dyDescent="0.3">
      <c r="G646">
        <v>7327</v>
      </c>
      <c r="H646" s="2">
        <v>3601.834312</v>
      </c>
      <c r="I646" s="104"/>
    </row>
    <row r="647" spans="7:9" x14ac:dyDescent="0.3">
      <c r="G647">
        <v>7331</v>
      </c>
      <c r="H647" s="2">
        <v>1937.7547636363638</v>
      </c>
      <c r="I647" s="104"/>
    </row>
    <row r="648" spans="7:9" x14ac:dyDescent="0.3">
      <c r="G648">
        <v>7339</v>
      </c>
      <c r="H648" s="2">
        <v>21.81818181818182</v>
      </c>
      <c r="I648" s="104"/>
    </row>
    <row r="649" spans="7:9" x14ac:dyDescent="0.3">
      <c r="G649">
        <v>7351</v>
      </c>
      <c r="H649" s="2">
        <v>3182.3534181818181</v>
      </c>
      <c r="I649" s="104"/>
    </row>
    <row r="650" spans="7:9" x14ac:dyDescent="0.3">
      <c r="G650">
        <v>7361</v>
      </c>
      <c r="H650" s="2">
        <v>4953.4515127272725</v>
      </c>
      <c r="I650" s="104"/>
    </row>
    <row r="651" spans="7:9" x14ac:dyDescent="0.3">
      <c r="G651">
        <v>7372</v>
      </c>
      <c r="H651" s="2">
        <v>2650.154050909091</v>
      </c>
      <c r="I651" s="104"/>
    </row>
    <row r="652" spans="7:9" x14ac:dyDescent="0.3">
      <c r="G652">
        <v>7392</v>
      </c>
      <c r="H652" s="2">
        <v>1886.8534652631581</v>
      </c>
      <c r="I652" s="104"/>
    </row>
    <row r="653" spans="7:9" x14ac:dyDescent="0.3">
      <c r="G653">
        <v>7408</v>
      </c>
      <c r="H653" s="2">
        <v>2349.0237818181822</v>
      </c>
      <c r="I653" s="104"/>
    </row>
    <row r="654" spans="7:9" x14ac:dyDescent="0.3">
      <c r="G654">
        <v>7423</v>
      </c>
      <c r="H654" s="2">
        <v>2656.8431200000005</v>
      </c>
      <c r="I654" s="104"/>
    </row>
    <row r="655" spans="7:9" x14ac:dyDescent="0.3">
      <c r="G655">
        <v>7465</v>
      </c>
      <c r="H655" s="2">
        <v>0</v>
      </c>
      <c r="I655" s="104"/>
    </row>
    <row r="656" spans="7:9" x14ac:dyDescent="0.3">
      <c r="G656">
        <v>7481</v>
      </c>
      <c r="H656" s="2">
        <v>4336.7273163636364</v>
      </c>
      <c r="I656" s="104"/>
    </row>
    <row r="657" spans="7:9" x14ac:dyDescent="0.3">
      <c r="G657">
        <v>7482</v>
      </c>
      <c r="H657" s="2">
        <v>2131.9851781818184</v>
      </c>
      <c r="I657" s="104"/>
    </row>
    <row r="658" spans="7:9" x14ac:dyDescent="0.3">
      <c r="G658">
        <v>7517</v>
      </c>
      <c r="H658" s="2">
        <v>2452.1424581818183</v>
      </c>
      <c r="I658" s="104"/>
    </row>
    <row r="659" spans="7:9" x14ac:dyDescent="0.3">
      <c r="G659">
        <v>7523</v>
      </c>
      <c r="H659" s="2">
        <v>2273.0227563636363</v>
      </c>
      <c r="I659" s="104"/>
    </row>
    <row r="660" spans="7:9" x14ac:dyDescent="0.3">
      <c r="G660">
        <v>7527</v>
      </c>
      <c r="H660" s="2">
        <v>9888.4171636363644</v>
      </c>
      <c r="I660" s="104"/>
    </row>
    <row r="661" spans="7:9" x14ac:dyDescent="0.3">
      <c r="G661">
        <v>7536</v>
      </c>
      <c r="H661" s="2">
        <v>4088.8796145454544</v>
      </c>
      <c r="I661" s="104"/>
    </row>
    <row r="662" spans="7:9" x14ac:dyDescent="0.3">
      <c r="G662">
        <v>7553</v>
      </c>
      <c r="H662" s="2">
        <v>3174.5713309090911</v>
      </c>
      <c r="I662" s="104"/>
    </row>
    <row r="663" spans="7:9" x14ac:dyDescent="0.3">
      <c r="G663">
        <v>7564</v>
      </c>
      <c r="H663" s="2">
        <v>2535.328472727273</v>
      </c>
      <c r="I663" s="104"/>
    </row>
    <row r="664" spans="7:9" x14ac:dyDescent="0.3">
      <c r="G664">
        <v>7566</v>
      </c>
      <c r="H664" s="2">
        <v>1592.8765745454546</v>
      </c>
      <c r="I664" s="104"/>
    </row>
    <row r="665" spans="7:9" x14ac:dyDescent="0.3">
      <c r="G665">
        <v>7606</v>
      </c>
      <c r="H665" s="2">
        <v>-97.939316363636365</v>
      </c>
      <c r="I665" s="104"/>
    </row>
    <row r="666" spans="7:9" x14ac:dyDescent="0.3">
      <c r="G666">
        <v>7608</v>
      </c>
      <c r="H666" s="2">
        <v>0</v>
      </c>
      <c r="I666" s="104"/>
    </row>
    <row r="667" spans="7:9" x14ac:dyDescent="0.3">
      <c r="G667">
        <v>7676</v>
      </c>
      <c r="H667" s="2">
        <v>2413.8089090909089</v>
      </c>
      <c r="I667" s="104"/>
    </row>
    <row r="668" spans="7:9" x14ac:dyDescent="0.3">
      <c r="G668">
        <v>7677</v>
      </c>
      <c r="H668" s="2">
        <v>5362.6258361904765</v>
      </c>
      <c r="I668" s="104"/>
    </row>
    <row r="669" spans="7:9" x14ac:dyDescent="0.3">
      <c r="G669">
        <v>7680</v>
      </c>
      <c r="H669" s="2">
        <v>1731.0396727272728</v>
      </c>
      <c r="I669" s="104"/>
    </row>
    <row r="670" spans="7:9" x14ac:dyDescent="0.3">
      <c r="G670">
        <v>7688</v>
      </c>
      <c r="H670" s="2">
        <v>2024.9188952380953</v>
      </c>
      <c r="I670" s="104"/>
    </row>
    <row r="671" spans="7:9" x14ac:dyDescent="0.3">
      <c r="G671">
        <v>7697</v>
      </c>
      <c r="H671" s="2">
        <v>2147.7930036363637</v>
      </c>
      <c r="I671" s="104"/>
    </row>
    <row r="672" spans="7:9" x14ac:dyDescent="0.3">
      <c r="G672">
        <v>7700</v>
      </c>
      <c r="H672" s="2">
        <v>2137.0434036363636</v>
      </c>
      <c r="I672" s="104"/>
    </row>
    <row r="673" spans="7:9" x14ac:dyDescent="0.3">
      <c r="G673">
        <v>7703</v>
      </c>
      <c r="H673" s="2">
        <v>1757.9886240000001</v>
      </c>
      <c r="I673" s="104"/>
    </row>
    <row r="674" spans="7:9" x14ac:dyDescent="0.3">
      <c r="G674">
        <v>7713</v>
      </c>
      <c r="H674" s="2">
        <v>2176.8243563636365</v>
      </c>
      <c r="I674" s="104"/>
    </row>
    <row r="675" spans="7:9" x14ac:dyDescent="0.3">
      <c r="G675">
        <v>7717</v>
      </c>
      <c r="H675" s="2">
        <v>2382.5413600000002</v>
      </c>
      <c r="I675" s="104"/>
    </row>
    <row r="676" spans="7:9" x14ac:dyDescent="0.3">
      <c r="G676">
        <v>7730</v>
      </c>
      <c r="H676" s="2">
        <v>2176.705363809524</v>
      </c>
      <c r="I676" s="104"/>
    </row>
    <row r="677" spans="7:9" x14ac:dyDescent="0.3">
      <c r="G677">
        <v>7736</v>
      </c>
      <c r="H677" s="2">
        <v>1452.4275345454546</v>
      </c>
      <c r="I677" s="104"/>
    </row>
    <row r="678" spans="7:9" x14ac:dyDescent="0.3">
      <c r="G678">
        <v>7742</v>
      </c>
      <c r="H678" s="2">
        <v>0</v>
      </c>
      <c r="I678" s="104"/>
    </row>
    <row r="679" spans="7:9" x14ac:dyDescent="0.3">
      <c r="G679">
        <v>7743</v>
      </c>
      <c r="H679" s="2">
        <v>1618.9091580952381</v>
      </c>
      <c r="I679" s="104"/>
    </row>
    <row r="680" spans="7:9" x14ac:dyDescent="0.3">
      <c r="G680">
        <v>7760</v>
      </c>
      <c r="H680" s="2">
        <v>0</v>
      </c>
      <c r="I680" s="104"/>
    </row>
    <row r="681" spans="7:9" x14ac:dyDescent="0.3">
      <c r="G681">
        <v>7766</v>
      </c>
      <c r="H681" s="2">
        <v>2466.9516320000002</v>
      </c>
      <c r="I681" s="104"/>
    </row>
    <row r="682" spans="7:9" x14ac:dyDescent="0.3">
      <c r="G682">
        <v>7768</v>
      </c>
      <c r="H682" s="2">
        <v>2469.8322981818183</v>
      </c>
      <c r="I682" s="104"/>
    </row>
    <row r="683" spans="7:9" x14ac:dyDescent="0.3">
      <c r="G683">
        <v>7770</v>
      </c>
      <c r="H683" s="2">
        <v>4265.8207854545453</v>
      </c>
      <c r="I683" s="104"/>
    </row>
    <row r="684" spans="7:9" x14ac:dyDescent="0.3">
      <c r="G684">
        <v>7778</v>
      </c>
      <c r="H684" s="2">
        <v>1565.8418021052632</v>
      </c>
      <c r="I684" s="104"/>
    </row>
    <row r="685" spans="7:9" x14ac:dyDescent="0.3">
      <c r="G685">
        <v>7795</v>
      </c>
      <c r="H685" s="2">
        <v>3195.3513454545455</v>
      </c>
      <c r="I685" s="104"/>
    </row>
    <row r="686" spans="7:9" x14ac:dyDescent="0.3">
      <c r="G686">
        <v>7806</v>
      </c>
      <c r="H686" s="2">
        <v>1762.2405028571427</v>
      </c>
      <c r="I686" s="104"/>
    </row>
    <row r="687" spans="7:9" x14ac:dyDescent="0.3">
      <c r="G687">
        <v>7830</v>
      </c>
      <c r="H687" s="2">
        <v>2138.5997236363637</v>
      </c>
      <c r="I687" s="104"/>
    </row>
    <row r="688" spans="7:9" x14ac:dyDescent="0.3">
      <c r="G688">
        <v>7855</v>
      </c>
      <c r="H688" s="2">
        <v>103.89385454545454</v>
      </c>
      <c r="I688" s="104"/>
    </row>
    <row r="689" spans="7:9" x14ac:dyDescent="0.3">
      <c r="G689">
        <v>7859</v>
      </c>
      <c r="H689" s="2">
        <v>0</v>
      </c>
      <c r="I689" s="104"/>
    </row>
    <row r="690" spans="7:9" x14ac:dyDescent="0.3">
      <c r="G690">
        <v>7863</v>
      </c>
      <c r="H690" s="2">
        <v>2012.1971127272727</v>
      </c>
      <c r="I690" s="104"/>
    </row>
    <row r="691" spans="7:9" x14ac:dyDescent="0.3">
      <c r="G691">
        <v>7895</v>
      </c>
      <c r="H691" s="2">
        <v>2624.433672727273</v>
      </c>
      <c r="I691" s="104"/>
    </row>
    <row r="692" spans="7:9" x14ac:dyDescent="0.3">
      <c r="G692">
        <v>7925</v>
      </c>
      <c r="H692" s="2">
        <v>2856.3639854545459</v>
      </c>
      <c r="I692" s="104"/>
    </row>
    <row r="693" spans="7:9" x14ac:dyDescent="0.3">
      <c r="G693">
        <v>7928</v>
      </c>
      <c r="H693" s="2">
        <v>1593.9570472727273</v>
      </c>
      <c r="I693" s="104"/>
    </row>
    <row r="694" spans="7:9" x14ac:dyDescent="0.3">
      <c r="G694">
        <v>7944</v>
      </c>
      <c r="H694" s="2">
        <v>1407.9343520000002</v>
      </c>
      <c r="I694" s="104"/>
    </row>
    <row r="695" spans="7:9" x14ac:dyDescent="0.3">
      <c r="G695">
        <v>7950</v>
      </c>
      <c r="H695" s="2">
        <v>1557.8000654545456</v>
      </c>
      <c r="I695" s="104"/>
    </row>
    <row r="696" spans="7:9" x14ac:dyDescent="0.3">
      <c r="G696">
        <v>7976</v>
      </c>
      <c r="H696" s="2">
        <v>1582.9585447619049</v>
      </c>
      <c r="I696" s="104"/>
    </row>
    <row r="697" spans="7:9" x14ac:dyDescent="0.3">
      <c r="G697">
        <v>7978</v>
      </c>
      <c r="H697" s="2">
        <v>1605.4906254545456</v>
      </c>
      <c r="I697" s="104"/>
    </row>
    <row r="698" spans="7:9" x14ac:dyDescent="0.3">
      <c r="G698">
        <v>9020</v>
      </c>
      <c r="H698" s="2">
        <v>2353.9752145454545</v>
      </c>
      <c r="I698" s="104"/>
    </row>
    <row r="699" spans="7:9" x14ac:dyDescent="0.3">
      <c r="G699">
        <v>9082</v>
      </c>
      <c r="H699" s="2">
        <v>1697.6169527272727</v>
      </c>
      <c r="I699" s="104"/>
    </row>
    <row r="700" spans="7:9" x14ac:dyDescent="0.3">
      <c r="G700">
        <v>9089</v>
      </c>
      <c r="H700" s="2">
        <v>993.18961454545467</v>
      </c>
      <c r="I700" s="104"/>
    </row>
    <row r="701" spans="7:9" x14ac:dyDescent="0.3">
      <c r="G701">
        <v>9116</v>
      </c>
      <c r="H701" s="2">
        <v>1732.30124</v>
      </c>
      <c r="I701" s="104"/>
    </row>
    <row r="702" spans="7:9" x14ac:dyDescent="0.3">
      <c r="G702">
        <v>9121</v>
      </c>
      <c r="H702" s="2">
        <v>0</v>
      </c>
      <c r="I702" s="104"/>
    </row>
    <row r="703" spans="7:9" x14ac:dyDescent="0.3">
      <c r="G703">
        <v>9128</v>
      </c>
      <c r="H703" s="2">
        <v>243.06882181818185</v>
      </c>
      <c r="I703" s="104"/>
    </row>
    <row r="704" spans="7:9" x14ac:dyDescent="0.3">
      <c r="G704">
        <v>9134</v>
      </c>
      <c r="H704" s="2">
        <v>-34.605919999999998</v>
      </c>
      <c r="I704" s="104"/>
    </row>
    <row r="705" spans="7:9" x14ac:dyDescent="0.3">
      <c r="G705">
        <v>9136</v>
      </c>
      <c r="H705" s="2">
        <v>1849.0365963636364</v>
      </c>
      <c r="I705" s="104"/>
    </row>
    <row r="706" spans="7:9" x14ac:dyDescent="0.3">
      <c r="G706">
        <v>9142</v>
      </c>
      <c r="H706" s="2">
        <v>-94.956450909090918</v>
      </c>
      <c r="I706" s="104"/>
    </row>
    <row r="707" spans="7:9" x14ac:dyDescent="0.3">
      <c r="G707">
        <v>9176</v>
      </c>
      <c r="H707" s="2">
        <v>2388.4423563636365</v>
      </c>
      <c r="I707" s="104"/>
    </row>
    <row r="708" spans="7:9" x14ac:dyDescent="0.3">
      <c r="G708">
        <v>9177</v>
      </c>
      <c r="H708" s="2">
        <v>1629.5488072727273</v>
      </c>
      <c r="I708" s="104"/>
    </row>
    <row r="709" spans="7:9" x14ac:dyDescent="0.3">
      <c r="G709">
        <v>9184</v>
      </c>
      <c r="H709" s="2">
        <v>4209.8513347368425</v>
      </c>
      <c r="I709" s="104"/>
    </row>
    <row r="710" spans="7:9" x14ac:dyDescent="0.3">
      <c r="G710">
        <v>9204</v>
      </c>
      <c r="H710" s="2">
        <v>1997.9619200000002</v>
      </c>
      <c r="I710" s="104"/>
    </row>
    <row r="711" spans="7:9" x14ac:dyDescent="0.3">
      <c r="G711">
        <v>9299</v>
      </c>
      <c r="H711" s="2">
        <v>1502.8265520000002</v>
      </c>
      <c r="I711" s="104"/>
    </row>
    <row r="712" spans="7:9" x14ac:dyDescent="0.3">
      <c r="G712">
        <v>9318</v>
      </c>
      <c r="H712" s="2">
        <v>1375.3208800000002</v>
      </c>
      <c r="I712" s="104"/>
    </row>
    <row r="713" spans="7:9" x14ac:dyDescent="0.3">
      <c r="G713">
        <v>9326</v>
      </c>
      <c r="H713" s="2">
        <v>2476.6811563636365</v>
      </c>
      <c r="I713" s="104"/>
    </row>
    <row r="714" spans="7:9" x14ac:dyDescent="0.3">
      <c r="G714">
        <v>9328</v>
      </c>
      <c r="H714" s="2">
        <v>2875.9456304761902</v>
      </c>
      <c r="I714" s="104"/>
    </row>
    <row r="715" spans="7:9" x14ac:dyDescent="0.3">
      <c r="G715">
        <v>9341</v>
      </c>
      <c r="H715" s="2">
        <v>2668.191317894737</v>
      </c>
      <c r="I715" s="104"/>
    </row>
    <row r="716" spans="7:9" x14ac:dyDescent="0.3">
      <c r="G716">
        <v>9409</v>
      </c>
      <c r="H716" s="2">
        <v>1281.0931927272729</v>
      </c>
      <c r="I716" s="104"/>
    </row>
    <row r="717" spans="7:9" x14ac:dyDescent="0.3">
      <c r="G717">
        <v>9420</v>
      </c>
      <c r="H717" s="2">
        <v>4172.6243999999997</v>
      </c>
      <c r="I717" s="104"/>
    </row>
    <row r="718" spans="7:9" x14ac:dyDescent="0.3">
      <c r="G718">
        <v>9447</v>
      </c>
      <c r="H718" s="2">
        <v>1123.7766472727274</v>
      </c>
      <c r="I718" s="104"/>
    </row>
    <row r="719" spans="7:9" x14ac:dyDescent="0.3">
      <c r="G719">
        <v>9453</v>
      </c>
      <c r="H719" s="2">
        <v>1238.8128240000001</v>
      </c>
      <c r="I719" s="104"/>
    </row>
    <row r="720" spans="7:9" x14ac:dyDescent="0.3">
      <c r="G720">
        <v>9470</v>
      </c>
      <c r="H720" s="2">
        <v>2547.3923272727279</v>
      </c>
      <c r="I720" s="104"/>
    </row>
    <row r="721" spans="7:9" x14ac:dyDescent="0.3">
      <c r="G721">
        <v>9483</v>
      </c>
      <c r="H721" s="2">
        <v>-65.907696000000001</v>
      </c>
      <c r="I721" s="104"/>
    </row>
    <row r="722" spans="7:9" x14ac:dyDescent="0.3">
      <c r="G722">
        <v>9493</v>
      </c>
      <c r="H722" s="2">
        <v>0</v>
      </c>
      <c r="I722" s="104"/>
    </row>
    <row r="723" spans="7:9" x14ac:dyDescent="0.3">
      <c r="G723">
        <v>9500</v>
      </c>
      <c r="H723" s="2">
        <v>2208.6693527272728</v>
      </c>
      <c r="I723" s="104"/>
    </row>
    <row r="724" spans="7:9" x14ac:dyDescent="0.3">
      <c r="G724">
        <v>9503</v>
      </c>
      <c r="H724" s="2">
        <v>2705.0136160000002</v>
      </c>
      <c r="I724" s="104"/>
    </row>
    <row r="725" spans="7:9" x14ac:dyDescent="0.3">
      <c r="G725">
        <v>9526</v>
      </c>
      <c r="H725" s="2">
        <v>0</v>
      </c>
      <c r="I725" s="104"/>
    </row>
    <row r="726" spans="7:9" x14ac:dyDescent="0.3">
      <c r="G726">
        <v>9530</v>
      </c>
      <c r="H726" s="2">
        <v>1715.8584509090911</v>
      </c>
      <c r="I726" s="104"/>
    </row>
    <row r="727" spans="7:9" x14ac:dyDescent="0.3">
      <c r="G727">
        <v>9540</v>
      </c>
      <c r="H727" s="2">
        <v>2589.3355200000005</v>
      </c>
      <c r="I727" s="104"/>
    </row>
    <row r="728" spans="7:9" x14ac:dyDescent="0.3">
      <c r="G728">
        <v>9548</v>
      </c>
      <c r="H728" s="2">
        <v>1587.4520072727273</v>
      </c>
      <c r="I728" s="104"/>
    </row>
    <row r="729" spans="7:9" x14ac:dyDescent="0.3">
      <c r="G729">
        <v>9572</v>
      </c>
      <c r="H729" s="2">
        <v>1557.2684363636363</v>
      </c>
      <c r="I729" s="104"/>
    </row>
    <row r="730" spans="7:9" x14ac:dyDescent="0.3">
      <c r="G730">
        <v>9573</v>
      </c>
      <c r="H730" s="2">
        <v>1368.9331760000002</v>
      </c>
      <c r="I730" s="104"/>
    </row>
    <row r="731" spans="7:9" x14ac:dyDescent="0.3">
      <c r="G731">
        <v>9579</v>
      </c>
      <c r="H731" s="2">
        <v>2045.1338181818182</v>
      </c>
      <c r="I731" s="104"/>
    </row>
    <row r="732" spans="7:9" x14ac:dyDescent="0.3">
      <c r="G732">
        <v>9583</v>
      </c>
      <c r="H732" s="2">
        <v>0</v>
      </c>
      <c r="I732" s="104"/>
    </row>
    <row r="733" spans="7:9" x14ac:dyDescent="0.3">
      <c r="G733">
        <v>9588</v>
      </c>
      <c r="H733" s="2">
        <v>2233.2975054545454</v>
      </c>
      <c r="I733" s="104"/>
    </row>
    <row r="734" spans="7:9" x14ac:dyDescent="0.3">
      <c r="G734">
        <v>9595</v>
      </c>
      <c r="H734" s="2">
        <v>1587.3930327272728</v>
      </c>
      <c r="I734" s="104"/>
    </row>
    <row r="735" spans="7:9" x14ac:dyDescent="0.3">
      <c r="G735">
        <v>9606</v>
      </c>
      <c r="H735" s="2">
        <v>1333.9123580952382</v>
      </c>
      <c r="I735" s="104"/>
    </row>
    <row r="736" spans="7:9" x14ac:dyDescent="0.3">
      <c r="G736">
        <v>9629</v>
      </c>
      <c r="H736" s="2">
        <v>2058.801496</v>
      </c>
      <c r="I736" s="104"/>
    </row>
    <row r="737" spans="7:9" x14ac:dyDescent="0.3">
      <c r="G737">
        <v>9722</v>
      </c>
      <c r="H737" s="2">
        <v>2274.6246254545454</v>
      </c>
      <c r="I737" s="104"/>
    </row>
    <row r="738" spans="7:9" x14ac:dyDescent="0.3">
      <c r="G738">
        <v>9729</v>
      </c>
      <c r="H738" s="2">
        <v>1800.5420800000002</v>
      </c>
      <c r="I738" s="104"/>
    </row>
    <row r="739" spans="7:9" x14ac:dyDescent="0.3">
      <c r="G739">
        <v>9809</v>
      </c>
      <c r="H739" s="2">
        <v>1654.8683822222222</v>
      </c>
      <c r="I739" s="104"/>
    </row>
    <row r="740" spans="7:9" x14ac:dyDescent="0.3">
      <c r="G740">
        <v>9855</v>
      </c>
      <c r="H740" s="2">
        <v>1928.4465890909091</v>
      </c>
      <c r="I740" s="104"/>
    </row>
    <row r="741" spans="7:9" x14ac:dyDescent="0.3">
      <c r="G741">
        <v>9890</v>
      </c>
      <c r="H741" s="2">
        <v>1746.565818181818</v>
      </c>
      <c r="I741" s="104"/>
    </row>
    <row r="742" spans="7:9" x14ac:dyDescent="0.3">
      <c r="G742">
        <v>9909</v>
      </c>
      <c r="H742" s="2">
        <v>2986.1387127272728</v>
      </c>
      <c r="I742" s="104"/>
    </row>
    <row r="743" spans="7:9" x14ac:dyDescent="0.3">
      <c r="G743">
        <v>9925</v>
      </c>
      <c r="H743" s="2">
        <v>2626.7917163636366</v>
      </c>
      <c r="I743" s="104"/>
    </row>
    <row r="744" spans="7:9" x14ac:dyDescent="0.3">
      <c r="G744">
        <v>9967</v>
      </c>
      <c r="H744" s="2">
        <v>3720.7395961904763</v>
      </c>
      <c r="I744" s="104"/>
    </row>
    <row r="745" spans="7:9" x14ac:dyDescent="0.3">
      <c r="G745">
        <v>9977</v>
      </c>
      <c r="H745" s="2">
        <v>2683.3094763636363</v>
      </c>
      <c r="I745" s="104"/>
    </row>
    <row r="746" spans="7:9" x14ac:dyDescent="0.3">
      <c r="G746">
        <v>9999</v>
      </c>
      <c r="H746" s="2">
        <v>359.18610181818184</v>
      </c>
      <c r="I746" s="104"/>
    </row>
    <row r="747" spans="7:9" x14ac:dyDescent="0.3">
      <c r="G747">
        <v>10003</v>
      </c>
      <c r="H747" s="2">
        <v>3253.7156218181822</v>
      </c>
      <c r="I747" s="104"/>
    </row>
    <row r="748" spans="7:9" x14ac:dyDescent="0.3">
      <c r="G748">
        <v>10009</v>
      </c>
      <c r="H748" s="2">
        <v>2218.3464168421056</v>
      </c>
      <c r="I748" s="104"/>
    </row>
    <row r="749" spans="7:9" x14ac:dyDescent="0.3">
      <c r="G749">
        <v>10010</v>
      </c>
      <c r="H749" s="2">
        <v>2582.8869454545456</v>
      </c>
      <c r="I749" s="104"/>
    </row>
    <row r="750" spans="7:9" x14ac:dyDescent="0.3">
      <c r="G750">
        <v>10012</v>
      </c>
      <c r="H750" s="2">
        <v>2680.8123031578948</v>
      </c>
      <c r="I750" s="104"/>
    </row>
    <row r="751" spans="7:9" x14ac:dyDescent="0.3">
      <c r="G751">
        <v>10016</v>
      </c>
      <c r="H751" s="2">
        <v>1985.8251809523808</v>
      </c>
      <c r="I751" s="104"/>
    </row>
    <row r="752" spans="7:9" x14ac:dyDescent="0.3">
      <c r="G752">
        <v>10026</v>
      </c>
      <c r="H752" s="2">
        <v>1294.4665980952382</v>
      </c>
      <c r="I752" s="104"/>
    </row>
    <row r="753" spans="7:9" x14ac:dyDescent="0.3">
      <c r="G753">
        <v>10029</v>
      </c>
      <c r="H753" s="2">
        <v>1656.1309561904761</v>
      </c>
      <c r="I753" s="104"/>
    </row>
    <row r="754" spans="7:9" x14ac:dyDescent="0.3">
      <c r="G754">
        <v>10046</v>
      </c>
      <c r="H754" s="2">
        <v>1851.2316884210527</v>
      </c>
      <c r="I754" s="104"/>
    </row>
    <row r="755" spans="7:9" x14ac:dyDescent="0.3">
      <c r="G755">
        <v>10052</v>
      </c>
      <c r="H755" s="2">
        <v>0</v>
      </c>
      <c r="I755" s="104"/>
    </row>
    <row r="756" spans="7:9" x14ac:dyDescent="0.3">
      <c r="G756">
        <v>10081</v>
      </c>
      <c r="H756" s="2">
        <v>2550.7357890909097</v>
      </c>
      <c r="I756" s="104"/>
    </row>
    <row r="757" spans="7:9" x14ac:dyDescent="0.3">
      <c r="G757">
        <v>10082</v>
      </c>
      <c r="H757" s="2">
        <v>1957.6091352380954</v>
      </c>
      <c r="I757" s="104"/>
    </row>
    <row r="758" spans="7:9" x14ac:dyDescent="0.3">
      <c r="G758">
        <v>10093</v>
      </c>
      <c r="H758" s="2">
        <v>0</v>
      </c>
      <c r="I758" s="104"/>
    </row>
    <row r="759" spans="7:9" x14ac:dyDescent="0.3">
      <c r="G759">
        <v>10107</v>
      </c>
      <c r="H759" s="2">
        <v>1090.1777920000002</v>
      </c>
      <c r="I759" s="104"/>
    </row>
    <row r="760" spans="7:9" x14ac:dyDescent="0.3">
      <c r="G760">
        <v>10115</v>
      </c>
      <c r="H760" s="2">
        <v>1460.0339885714286</v>
      </c>
      <c r="I760" s="104"/>
    </row>
    <row r="761" spans="7:9" x14ac:dyDescent="0.3">
      <c r="G761">
        <v>10139</v>
      </c>
      <c r="H761" s="2">
        <v>3148.1200145454545</v>
      </c>
      <c r="I761" s="104"/>
    </row>
    <row r="762" spans="7:9" x14ac:dyDescent="0.3">
      <c r="G762">
        <v>10180</v>
      </c>
      <c r="H762" s="2">
        <v>2479.3607345454548</v>
      </c>
      <c r="I762" s="104"/>
    </row>
    <row r="763" spans="7:9" x14ac:dyDescent="0.3">
      <c r="G763">
        <v>10183</v>
      </c>
      <c r="H763" s="2">
        <v>1654.3597561904762</v>
      </c>
      <c r="I763" s="104"/>
    </row>
    <row r="764" spans="7:9" x14ac:dyDescent="0.3">
      <c r="G764">
        <v>10208</v>
      </c>
      <c r="H764" s="2">
        <v>1369.2209752380954</v>
      </c>
      <c r="I764" s="104"/>
    </row>
    <row r="765" spans="7:9" x14ac:dyDescent="0.3">
      <c r="G765">
        <v>10258</v>
      </c>
      <c r="H765" s="2">
        <v>0</v>
      </c>
      <c r="I765" s="104"/>
    </row>
    <row r="766" spans="7:9" x14ac:dyDescent="0.3">
      <c r="G766">
        <v>10277</v>
      </c>
      <c r="H766" s="2">
        <v>1572.3226909090911</v>
      </c>
      <c r="I766" s="104"/>
    </row>
    <row r="767" spans="7:9" x14ac:dyDescent="0.3">
      <c r="G767">
        <v>10291</v>
      </c>
      <c r="H767" s="2">
        <v>1798.8247563636364</v>
      </c>
      <c r="I767" s="104"/>
    </row>
    <row r="768" spans="7:9" x14ac:dyDescent="0.3">
      <c r="G768">
        <v>10292</v>
      </c>
      <c r="H768" s="2">
        <v>1961.1258971428572</v>
      </c>
      <c r="I768" s="104"/>
    </row>
    <row r="769" spans="7:9" x14ac:dyDescent="0.3">
      <c r="G769">
        <v>10295</v>
      </c>
      <c r="H769" s="2">
        <v>1569.3536589473686</v>
      </c>
      <c r="I769" s="104"/>
    </row>
    <row r="770" spans="7:9" x14ac:dyDescent="0.3">
      <c r="G770">
        <v>10297</v>
      </c>
      <c r="H770" s="2">
        <v>1733.754058181818</v>
      </c>
      <c r="I770" s="104"/>
    </row>
    <row r="771" spans="7:9" x14ac:dyDescent="0.3">
      <c r="G771">
        <v>10298</v>
      </c>
      <c r="H771" s="2">
        <v>2207.9666981818182</v>
      </c>
      <c r="I771" s="104"/>
    </row>
    <row r="772" spans="7:9" x14ac:dyDescent="0.3">
      <c r="G772">
        <v>10357</v>
      </c>
      <c r="H772" s="2">
        <v>1681.9466036363638</v>
      </c>
      <c r="I772" s="104"/>
    </row>
    <row r="773" spans="7:9" x14ac:dyDescent="0.3">
      <c r="G773">
        <v>10429</v>
      </c>
      <c r="H773" s="2">
        <v>1310.2866254545456</v>
      </c>
      <c r="I773" s="104"/>
    </row>
    <row r="774" spans="7:9" x14ac:dyDescent="0.3">
      <c r="G774">
        <v>10457</v>
      </c>
      <c r="H774" s="2">
        <v>2193.4323490909096</v>
      </c>
      <c r="I774" s="104"/>
    </row>
    <row r="775" spans="7:9" x14ac:dyDescent="0.3">
      <c r="G775">
        <v>10489</v>
      </c>
      <c r="H775" s="2">
        <v>2449.2337527272725</v>
      </c>
      <c r="I775" s="104"/>
    </row>
    <row r="776" spans="7:9" x14ac:dyDescent="0.3">
      <c r="G776">
        <v>10493</v>
      </c>
      <c r="H776" s="2">
        <v>2448.1370971428573</v>
      </c>
      <c r="I776" s="104"/>
    </row>
    <row r="777" spans="7:9" x14ac:dyDescent="0.3">
      <c r="G777">
        <v>10496</v>
      </c>
      <c r="H777" s="2">
        <v>1692.9529090909091</v>
      </c>
      <c r="I777" s="104"/>
    </row>
    <row r="778" spans="7:9" x14ac:dyDescent="0.3">
      <c r="G778">
        <v>10499</v>
      </c>
      <c r="H778" s="2">
        <v>1856.4693305263158</v>
      </c>
      <c r="I778" s="104"/>
    </row>
    <row r="779" spans="7:9" x14ac:dyDescent="0.3">
      <c r="G779">
        <v>10503</v>
      </c>
      <c r="H779" s="2">
        <v>1304.97912</v>
      </c>
      <c r="I779" s="104"/>
    </row>
    <row r="780" spans="7:9" x14ac:dyDescent="0.3">
      <c r="G780">
        <v>10504</v>
      </c>
      <c r="H780" s="2">
        <v>1467.1663709090908</v>
      </c>
      <c r="I780" s="104"/>
    </row>
    <row r="781" spans="7:9" x14ac:dyDescent="0.3">
      <c r="G781">
        <v>10508</v>
      </c>
      <c r="H781" s="2">
        <v>1485.1479709090909</v>
      </c>
      <c r="I781" s="104"/>
    </row>
    <row r="782" spans="7:9" x14ac:dyDescent="0.3">
      <c r="G782">
        <v>10509</v>
      </c>
      <c r="H782" s="2">
        <v>0</v>
      </c>
      <c r="I782" s="104"/>
    </row>
    <row r="783" spans="7:9" x14ac:dyDescent="0.3">
      <c r="G783">
        <v>10512</v>
      </c>
      <c r="H783" s="2">
        <v>1505.9780800000001</v>
      </c>
      <c r="I783" s="104"/>
    </row>
    <row r="784" spans="7:9" x14ac:dyDescent="0.3">
      <c r="G784">
        <v>10513</v>
      </c>
      <c r="H784" s="2">
        <v>922.21033454545454</v>
      </c>
      <c r="I784" s="104"/>
    </row>
    <row r="785" spans="7:9" x14ac:dyDescent="0.3">
      <c r="G785">
        <v>10518</v>
      </c>
      <c r="H785" s="2">
        <v>2161.6193752380955</v>
      </c>
      <c r="I785" s="104"/>
    </row>
    <row r="786" spans="7:9" x14ac:dyDescent="0.3">
      <c r="G786">
        <v>10531</v>
      </c>
      <c r="H786" s="2">
        <v>1518.5537263157894</v>
      </c>
      <c r="I786" s="104"/>
    </row>
    <row r="787" spans="7:9" x14ac:dyDescent="0.3">
      <c r="G787">
        <v>10538</v>
      </c>
      <c r="H787" s="2">
        <v>1347.4608290909091</v>
      </c>
      <c r="I787" s="104"/>
    </row>
    <row r="788" spans="7:9" x14ac:dyDescent="0.3">
      <c r="G788">
        <v>10599</v>
      </c>
      <c r="H788" s="2">
        <v>-439.68116210526324</v>
      </c>
      <c r="I788" s="104"/>
    </row>
    <row r="789" spans="7:9" x14ac:dyDescent="0.3">
      <c r="G789">
        <v>10601</v>
      </c>
      <c r="H789" s="2">
        <v>2195.4863771428568</v>
      </c>
      <c r="I789" s="104"/>
    </row>
    <row r="790" spans="7:9" x14ac:dyDescent="0.3">
      <c r="G790">
        <v>10685</v>
      </c>
      <c r="H790" s="2">
        <v>1810.1117672727273</v>
      </c>
      <c r="I790" s="104"/>
    </row>
    <row r="791" spans="7:9" x14ac:dyDescent="0.3">
      <c r="G791">
        <v>10692</v>
      </c>
      <c r="H791" s="2">
        <v>1252.2392000000002</v>
      </c>
      <c r="I791" s="104"/>
    </row>
    <row r="792" spans="7:9" x14ac:dyDescent="0.3">
      <c r="G792">
        <v>10721</v>
      </c>
      <c r="H792" s="2">
        <v>1556.4990933333333</v>
      </c>
      <c r="I792" s="104"/>
    </row>
    <row r="793" spans="7:9" x14ac:dyDescent="0.3">
      <c r="G793">
        <v>10723</v>
      </c>
      <c r="H793" s="2">
        <v>157.6282981818182</v>
      </c>
      <c r="I793" s="104"/>
    </row>
    <row r="794" spans="7:9" x14ac:dyDescent="0.3">
      <c r="G794">
        <v>10738</v>
      </c>
      <c r="H794" s="2">
        <v>2044.6787272727274</v>
      </c>
      <c r="I794" s="104"/>
    </row>
    <row r="795" spans="7:9" x14ac:dyDescent="0.3">
      <c r="G795">
        <v>10744</v>
      </c>
      <c r="H795" s="2">
        <v>1097.0743490909092</v>
      </c>
      <c r="I795" s="104"/>
    </row>
    <row r="796" spans="7:9" x14ac:dyDescent="0.3">
      <c r="G796">
        <v>10746</v>
      </c>
      <c r="H796" s="2">
        <v>1981.3751854545455</v>
      </c>
      <c r="I796" s="104"/>
    </row>
    <row r="797" spans="7:9" x14ac:dyDescent="0.3">
      <c r="G797">
        <v>10759</v>
      </c>
      <c r="H797" s="2">
        <v>-63.076705454545461</v>
      </c>
      <c r="I797" s="104"/>
    </row>
    <row r="798" spans="7:9" x14ac:dyDescent="0.3">
      <c r="G798">
        <v>10762</v>
      </c>
      <c r="H798" s="2">
        <v>-240.58475636363639</v>
      </c>
      <c r="I798" s="104"/>
    </row>
    <row r="799" spans="7:9" x14ac:dyDescent="0.3">
      <c r="G799">
        <v>10764</v>
      </c>
      <c r="H799" s="2">
        <v>2802.6848</v>
      </c>
      <c r="I799" s="104"/>
    </row>
    <row r="800" spans="7:9" x14ac:dyDescent="0.3">
      <c r="G800">
        <v>10766</v>
      </c>
      <c r="H800" s="2">
        <v>0</v>
      </c>
      <c r="I800" s="104"/>
    </row>
    <row r="801" spans="7:9" x14ac:dyDescent="0.3">
      <c r="G801">
        <v>11322</v>
      </c>
      <c r="H801" s="2">
        <v>1222.9005745454547</v>
      </c>
      <c r="I801" s="104"/>
    </row>
    <row r="802" spans="7:9" x14ac:dyDescent="0.3">
      <c r="G802">
        <v>11324</v>
      </c>
      <c r="H802" s="2">
        <v>2050.2810320000003</v>
      </c>
      <c r="I802" s="104"/>
    </row>
    <row r="803" spans="7:9" x14ac:dyDescent="0.3">
      <c r="G803">
        <v>11327</v>
      </c>
      <c r="H803" s="2">
        <v>2596.7539854545453</v>
      </c>
      <c r="I803" s="104"/>
    </row>
    <row r="804" spans="7:9" x14ac:dyDescent="0.3">
      <c r="G804">
        <v>11331</v>
      </c>
      <c r="H804" s="2">
        <v>1916.3421052631581</v>
      </c>
      <c r="I804" s="104"/>
    </row>
    <row r="805" spans="7:9" x14ac:dyDescent="0.3">
      <c r="G805">
        <v>11337</v>
      </c>
      <c r="H805" s="2">
        <v>1563.1396640000003</v>
      </c>
      <c r="I805" s="104"/>
    </row>
    <row r="806" spans="7:9" x14ac:dyDescent="0.3">
      <c r="G806">
        <v>11352</v>
      </c>
      <c r="H806" s="2">
        <v>1199.0124000000001</v>
      </c>
      <c r="I806" s="104"/>
    </row>
    <row r="807" spans="7:9" x14ac:dyDescent="0.3">
      <c r="G807">
        <v>11368</v>
      </c>
      <c r="H807" s="2">
        <v>3148.2782400000001</v>
      </c>
      <c r="I807" s="104"/>
    </row>
    <row r="808" spans="7:9" x14ac:dyDescent="0.3">
      <c r="G808">
        <v>11373</v>
      </c>
      <c r="H808" s="2">
        <v>1225.3508290909092</v>
      </c>
      <c r="I808" s="104"/>
    </row>
    <row r="809" spans="7:9" x14ac:dyDescent="0.3">
      <c r="G809">
        <v>11394</v>
      </c>
      <c r="H809" s="2">
        <v>931.17933090909082</v>
      </c>
      <c r="I809" s="104"/>
    </row>
    <row r="810" spans="7:9" x14ac:dyDescent="0.3">
      <c r="G810">
        <v>11400</v>
      </c>
      <c r="H810" s="2">
        <v>2746.2318254545453</v>
      </c>
      <c r="I810" s="104"/>
    </row>
    <row r="811" spans="7:9" x14ac:dyDescent="0.3">
      <c r="G811">
        <v>11406</v>
      </c>
      <c r="H811" s="2">
        <v>2484.45084</v>
      </c>
      <c r="I811" s="104"/>
    </row>
    <row r="812" spans="7:9" x14ac:dyDescent="0.3">
      <c r="G812">
        <v>11443</v>
      </c>
      <c r="H812" s="2">
        <v>5748.0186109090919</v>
      </c>
      <c r="I812" s="104"/>
    </row>
    <row r="813" spans="7:9" x14ac:dyDescent="0.3">
      <c r="G813">
        <v>11448</v>
      </c>
      <c r="H813" s="2">
        <v>2677.8183520000002</v>
      </c>
      <c r="I813" s="104"/>
    </row>
    <row r="814" spans="7:9" x14ac:dyDescent="0.3">
      <c r="G814">
        <v>11465</v>
      </c>
      <c r="H814" s="2">
        <v>2577.3819709090913</v>
      </c>
      <c r="I814" s="104"/>
    </row>
    <row r="815" spans="7:9" x14ac:dyDescent="0.3">
      <c r="G815">
        <v>11478</v>
      </c>
      <c r="H815" s="2">
        <v>1821.5913768421055</v>
      </c>
      <c r="I815" s="104"/>
    </row>
    <row r="816" spans="7:9" x14ac:dyDescent="0.3">
      <c r="G816">
        <v>11493</v>
      </c>
      <c r="H816" s="2">
        <v>0</v>
      </c>
      <c r="I816" s="104"/>
    </row>
    <row r="817" spans="7:9" x14ac:dyDescent="0.3">
      <c r="G817">
        <v>11519</v>
      </c>
      <c r="H817" s="2">
        <v>1607.742901818182</v>
      </c>
      <c r="I817" s="104"/>
    </row>
    <row r="818" spans="7:9" x14ac:dyDescent="0.3">
      <c r="G818">
        <v>11576</v>
      </c>
      <c r="H818" s="2">
        <v>1565.3793090909091</v>
      </c>
      <c r="I818" s="104"/>
    </row>
    <row r="819" spans="7:9" x14ac:dyDescent="0.3">
      <c r="G819">
        <v>11597</v>
      </c>
      <c r="H819" s="2">
        <v>0</v>
      </c>
      <c r="I819" s="104"/>
    </row>
    <row r="820" spans="7:9" x14ac:dyDescent="0.3">
      <c r="G820">
        <v>11598</v>
      </c>
      <c r="H820" s="2">
        <v>1804.9104581818183</v>
      </c>
      <c r="I820" s="104"/>
    </row>
    <row r="821" spans="7:9" x14ac:dyDescent="0.3">
      <c r="G821">
        <v>11601</v>
      </c>
      <c r="H821" s="2">
        <v>103.85338909090909</v>
      </c>
      <c r="I821" s="104"/>
    </row>
    <row r="822" spans="7:9" x14ac:dyDescent="0.3">
      <c r="G822">
        <v>11610</v>
      </c>
      <c r="H822" s="2">
        <v>1362.8160072727273</v>
      </c>
      <c r="I822" s="104"/>
    </row>
    <row r="823" spans="7:9" x14ac:dyDescent="0.3">
      <c r="G823">
        <v>11612</v>
      </c>
      <c r="H823" s="2">
        <v>917.66575272727277</v>
      </c>
      <c r="I823" s="104"/>
    </row>
    <row r="824" spans="7:9" x14ac:dyDescent="0.3">
      <c r="G824">
        <v>11620</v>
      </c>
      <c r="H824" s="2">
        <v>1875.5398399999999</v>
      </c>
      <c r="I824" s="104"/>
    </row>
    <row r="825" spans="7:9" x14ac:dyDescent="0.3">
      <c r="G825">
        <v>11657</v>
      </c>
      <c r="H825" s="2">
        <v>2774.2145263157895</v>
      </c>
      <c r="I825" s="104"/>
    </row>
    <row r="826" spans="7:9" x14ac:dyDescent="0.3">
      <c r="G826">
        <v>11671</v>
      </c>
      <c r="H826" s="2">
        <v>2317.6811360000002</v>
      </c>
      <c r="I826" s="104"/>
    </row>
    <row r="827" spans="7:9" x14ac:dyDescent="0.3">
      <c r="G827">
        <v>11675</v>
      </c>
      <c r="H827" s="2">
        <v>1451.970912</v>
      </c>
      <c r="I827" s="104"/>
    </row>
    <row r="828" spans="7:9" x14ac:dyDescent="0.3">
      <c r="G828">
        <v>11683</v>
      </c>
      <c r="H828" s="2">
        <v>323.62302545454548</v>
      </c>
      <c r="I828" s="104"/>
    </row>
    <row r="829" spans="7:9" x14ac:dyDescent="0.3">
      <c r="G829">
        <v>11690</v>
      </c>
      <c r="H829" s="2">
        <v>1856.77808</v>
      </c>
      <c r="I829" s="104"/>
    </row>
    <row r="830" spans="7:9" x14ac:dyDescent="0.3">
      <c r="G830">
        <v>11692</v>
      </c>
      <c r="H830" s="2">
        <v>0</v>
      </c>
      <c r="I830" s="104"/>
    </row>
    <row r="831" spans="7:9" x14ac:dyDescent="0.3">
      <c r="G831">
        <v>11700</v>
      </c>
      <c r="H831" s="2">
        <v>308.92324363636362</v>
      </c>
      <c r="I831" s="104"/>
    </row>
    <row r="832" spans="7:9" x14ac:dyDescent="0.3">
      <c r="G832">
        <v>12003</v>
      </c>
      <c r="H832" s="2">
        <v>1763.2423854545455</v>
      </c>
      <c r="I832" s="104"/>
    </row>
    <row r="833" spans="7:9" x14ac:dyDescent="0.3">
      <c r="G833">
        <v>12005</v>
      </c>
      <c r="H833" s="2">
        <v>953.80813818181821</v>
      </c>
      <c r="I833" s="104"/>
    </row>
    <row r="834" spans="7:9" x14ac:dyDescent="0.3">
      <c r="G834">
        <v>12006</v>
      </c>
      <c r="H834" s="2">
        <v>1344.5518763636364</v>
      </c>
      <c r="I834" s="104"/>
    </row>
    <row r="835" spans="7:9" x14ac:dyDescent="0.3">
      <c r="G835">
        <v>12009</v>
      </c>
      <c r="H835" s="2">
        <v>0</v>
      </c>
      <c r="I835" s="104"/>
    </row>
    <row r="836" spans="7:9" x14ac:dyDescent="0.3">
      <c r="G836">
        <v>12010</v>
      </c>
      <c r="H836" s="2">
        <v>1859.3594057142859</v>
      </c>
      <c r="I836" s="104"/>
    </row>
    <row r="837" spans="7:9" x14ac:dyDescent="0.3">
      <c r="G837">
        <v>12011</v>
      </c>
      <c r="H837" s="2">
        <v>969.61664727272728</v>
      </c>
      <c r="I837" s="104"/>
    </row>
    <row r="838" spans="7:9" x14ac:dyDescent="0.3">
      <c r="G838">
        <v>12013</v>
      </c>
      <c r="H838" s="2">
        <v>1201.4761599999999</v>
      </c>
      <c r="I838" s="104"/>
    </row>
    <row r="839" spans="7:9" x14ac:dyDescent="0.3">
      <c r="G839">
        <v>12014</v>
      </c>
      <c r="H839" s="2">
        <v>601.47532363636367</v>
      </c>
      <c r="I839" s="104"/>
    </row>
    <row r="840" spans="7:9" x14ac:dyDescent="0.3">
      <c r="G840">
        <v>12016</v>
      </c>
      <c r="H840" s="2">
        <v>927.60600727272731</v>
      </c>
      <c r="I840" s="104">
        <v>0</v>
      </c>
    </row>
    <row r="841" spans="7:9" x14ac:dyDescent="0.3">
      <c r="G841">
        <v>12018</v>
      </c>
      <c r="H841" s="2">
        <v>1219.027592727273</v>
      </c>
      <c r="I841" s="104"/>
    </row>
    <row r="842" spans="7:9" x14ac:dyDescent="0.3">
      <c r="G842">
        <v>12021</v>
      </c>
      <c r="H842" s="2">
        <v>-59.459083636363644</v>
      </c>
      <c r="I842" s="104"/>
    </row>
    <row r="843" spans="7:9" x14ac:dyDescent="0.3">
      <c r="G843">
        <v>12022</v>
      </c>
      <c r="H843" s="2">
        <v>-87.997950476190482</v>
      </c>
      <c r="I843" s="104"/>
    </row>
    <row r="844" spans="7:9" x14ac:dyDescent="0.3">
      <c r="G844">
        <v>12023</v>
      </c>
      <c r="H844" s="2">
        <v>3013.4295781818182</v>
      </c>
      <c r="I844" s="104"/>
    </row>
    <row r="845" spans="7:9" x14ac:dyDescent="0.3">
      <c r="G845">
        <v>12025</v>
      </c>
      <c r="H845" s="2">
        <v>1089.275010909091</v>
      </c>
      <c r="I845" s="104"/>
    </row>
    <row r="846" spans="7:9" x14ac:dyDescent="0.3">
      <c r="G846">
        <v>13008</v>
      </c>
      <c r="H846" s="2">
        <v>2177.52</v>
      </c>
      <c r="I846" s="104"/>
    </row>
    <row r="847" spans="7:9" x14ac:dyDescent="0.3">
      <c r="G847">
        <v>13032</v>
      </c>
      <c r="H847" s="2">
        <v>0</v>
      </c>
      <c r="I847" s="104"/>
    </row>
    <row r="848" spans="7:9" x14ac:dyDescent="0.3">
      <c r="G848">
        <v>13050</v>
      </c>
      <c r="H848" s="2">
        <v>31.218138181818183</v>
      </c>
      <c r="I848" s="104"/>
    </row>
    <row r="849" spans="7:9" x14ac:dyDescent="0.3">
      <c r="G849">
        <v>13083</v>
      </c>
      <c r="H849" s="2">
        <v>2474.0693236363641</v>
      </c>
      <c r="I849" s="104"/>
    </row>
    <row r="850" spans="7:9" x14ac:dyDescent="0.3">
      <c r="G850">
        <v>13092</v>
      </c>
      <c r="H850" s="2">
        <v>2641.6316145454548</v>
      </c>
      <c r="I850" s="104"/>
    </row>
    <row r="851" spans="7:9" x14ac:dyDescent="0.3">
      <c r="G851">
        <v>13097</v>
      </c>
      <c r="H851" s="2">
        <v>1213.0821790476191</v>
      </c>
      <c r="I851" s="104"/>
    </row>
    <row r="852" spans="7:9" x14ac:dyDescent="0.3">
      <c r="G852">
        <v>13107</v>
      </c>
      <c r="H852" s="2">
        <v>0</v>
      </c>
      <c r="I852" s="104"/>
    </row>
    <row r="853" spans="7:9" x14ac:dyDescent="0.3">
      <c r="G853">
        <v>13147</v>
      </c>
      <c r="H853" s="2">
        <v>1905.267403636364</v>
      </c>
      <c r="I853" s="104"/>
    </row>
    <row r="854" spans="7:9" x14ac:dyDescent="0.3">
      <c r="G854">
        <v>13150</v>
      </c>
      <c r="H854" s="2">
        <v>1989.692210909091</v>
      </c>
      <c r="I854" s="104"/>
    </row>
    <row r="855" spans="7:9" x14ac:dyDescent="0.3">
      <c r="G855">
        <v>13172</v>
      </c>
      <c r="H855" s="2">
        <v>1086.9849018181819</v>
      </c>
      <c r="I855" s="104"/>
    </row>
    <row r="856" spans="7:9" x14ac:dyDescent="0.3">
      <c r="G856">
        <v>14013</v>
      </c>
      <c r="H856" s="2">
        <v>-70.061639999999997</v>
      </c>
      <c r="I856" s="104"/>
    </row>
    <row r="857" spans="7:9" x14ac:dyDescent="0.3">
      <c r="G857">
        <v>14057</v>
      </c>
      <c r="H857" s="2">
        <v>1630.9346472727275</v>
      </c>
      <c r="I857" s="104"/>
    </row>
    <row r="858" spans="7:9" x14ac:dyDescent="0.3">
      <c r="G858">
        <v>14931</v>
      </c>
      <c r="H858" s="2">
        <v>-1030.0844509090909</v>
      </c>
      <c r="I858" s="104"/>
    </row>
    <row r="859" spans="7:9" x14ac:dyDescent="0.3">
      <c r="G859">
        <v>14950</v>
      </c>
      <c r="H859" s="2">
        <v>-765.51723636363636</v>
      </c>
      <c r="I859" s="104"/>
    </row>
    <row r="860" spans="7:9" x14ac:dyDescent="0.3">
      <c r="G860">
        <v>14961</v>
      </c>
      <c r="H860" s="2">
        <v>-1158.1751054545455</v>
      </c>
      <c r="I860" s="104"/>
    </row>
    <row r="861" spans="7:9" x14ac:dyDescent="0.3">
      <c r="G861">
        <v>14972</v>
      </c>
      <c r="H861" s="2">
        <v>-1193.1034472727274</v>
      </c>
      <c r="I861" s="104"/>
    </row>
    <row r="862" spans="7:9" x14ac:dyDescent="0.3">
      <c r="G862">
        <v>14982</v>
      </c>
      <c r="H862" s="2">
        <v>-1331.8661163636366</v>
      </c>
      <c r="I862" s="104"/>
    </row>
    <row r="863" spans="7:9" x14ac:dyDescent="0.3">
      <c r="G863">
        <v>14993</v>
      </c>
      <c r="H863" s="2">
        <v>-1620.6896509090911</v>
      </c>
      <c r="I863" s="104"/>
    </row>
    <row r="864" spans="7:9" x14ac:dyDescent="0.3">
      <c r="G864">
        <v>15004</v>
      </c>
      <c r="H864" s="2">
        <v>-1158.6206836363638</v>
      </c>
      <c r="I864" s="104"/>
    </row>
    <row r="865" spans="7:9" x14ac:dyDescent="0.3">
      <c r="G865">
        <v>15013</v>
      </c>
      <c r="H865" s="2">
        <v>-1544.8275809523811</v>
      </c>
      <c r="I865" s="104"/>
    </row>
    <row r="866" spans="7:9" x14ac:dyDescent="0.3">
      <c r="G866">
        <v>15025</v>
      </c>
      <c r="H866" s="2">
        <v>-1462.0689600000001</v>
      </c>
      <c r="I866" s="104"/>
    </row>
    <row r="867" spans="7:9" x14ac:dyDescent="0.3">
      <c r="G867">
        <v>15027</v>
      </c>
      <c r="H867" s="2">
        <v>652.88714909090913</v>
      </c>
      <c r="I867" s="104"/>
    </row>
    <row r="868" spans="7:9" x14ac:dyDescent="0.3">
      <c r="G868">
        <v>15035</v>
      </c>
      <c r="H868" s="2">
        <v>-1455.1724072727272</v>
      </c>
      <c r="I868" s="104"/>
    </row>
    <row r="869" spans="7:9" x14ac:dyDescent="0.3">
      <c r="G869">
        <v>15046</v>
      </c>
      <c r="H869" s="2">
        <v>-1013.7930981818181</v>
      </c>
      <c r="I869" s="104"/>
    </row>
    <row r="870" spans="7:9" x14ac:dyDescent="0.3">
      <c r="G870">
        <v>15056</v>
      </c>
      <c r="H870" s="2">
        <v>-1289.6551695238095</v>
      </c>
      <c r="I870" s="104"/>
    </row>
    <row r="871" spans="7:9" x14ac:dyDescent="0.3">
      <c r="G871">
        <v>15078</v>
      </c>
      <c r="H871" s="2">
        <v>136.36037333333334</v>
      </c>
      <c r="I871" s="104"/>
    </row>
    <row r="872" spans="7:9" x14ac:dyDescent="0.3">
      <c r="G872">
        <v>15087</v>
      </c>
      <c r="H872" s="2">
        <v>0</v>
      </c>
      <c r="I872" s="104"/>
    </row>
    <row r="873" spans="7:9" x14ac:dyDescent="0.3">
      <c r="G873">
        <v>15094</v>
      </c>
      <c r="H873" s="2">
        <v>-61.936036363636369</v>
      </c>
      <c r="I873" s="104"/>
    </row>
    <row r="874" spans="7:9" x14ac:dyDescent="0.3">
      <c r="G874">
        <v>15096</v>
      </c>
      <c r="H874" s="2">
        <v>398.31941818181821</v>
      </c>
      <c r="I874" s="104"/>
    </row>
    <row r="875" spans="7:9" x14ac:dyDescent="0.3">
      <c r="G875">
        <v>15098</v>
      </c>
      <c r="H875" s="2">
        <v>-20.295135999999999</v>
      </c>
      <c r="I875" s="104"/>
    </row>
    <row r="876" spans="7:9" x14ac:dyDescent="0.3">
      <c r="G876">
        <v>15104</v>
      </c>
      <c r="H876" s="2">
        <v>-95.356785454545459</v>
      </c>
      <c r="I876" s="104"/>
    </row>
    <row r="877" spans="7:9" x14ac:dyDescent="0.3">
      <c r="G877">
        <v>15106</v>
      </c>
      <c r="H877" s="2">
        <v>789.97021600000016</v>
      </c>
      <c r="I877" s="104"/>
    </row>
    <row r="878" spans="7:9" x14ac:dyDescent="0.3">
      <c r="G878">
        <v>15109</v>
      </c>
      <c r="H878" s="2">
        <v>-461.55191272727279</v>
      </c>
      <c r="I878" s="104"/>
    </row>
    <row r="879" spans="7:9" x14ac:dyDescent="0.3">
      <c r="G879">
        <v>15110</v>
      </c>
      <c r="H879" s="2">
        <v>673.93664727272733</v>
      </c>
      <c r="I879" s="104"/>
    </row>
    <row r="880" spans="7:9" x14ac:dyDescent="0.3">
      <c r="G880">
        <v>15112</v>
      </c>
      <c r="H880" s="2">
        <v>1817.4996145454545</v>
      </c>
      <c r="I880" s="104"/>
    </row>
    <row r="881" spans="7:9" x14ac:dyDescent="0.3">
      <c r="G881">
        <v>15115</v>
      </c>
      <c r="H881" s="2">
        <v>-115.4473381818182</v>
      </c>
      <c r="I881" s="104"/>
    </row>
    <row r="882" spans="7:9" x14ac:dyDescent="0.3">
      <c r="G882">
        <v>15124</v>
      </c>
      <c r="H882" s="2">
        <v>69.915396363636361</v>
      </c>
      <c r="I882" s="104"/>
    </row>
    <row r="883" spans="7:9" x14ac:dyDescent="0.3">
      <c r="G883">
        <v>15126</v>
      </c>
      <c r="H883" s="2">
        <v>614.22160000000008</v>
      </c>
      <c r="I883" s="104"/>
    </row>
    <row r="884" spans="7:9" x14ac:dyDescent="0.3">
      <c r="G884">
        <v>19002</v>
      </c>
      <c r="H884" s="2">
        <v>2483.2524145454545</v>
      </c>
      <c r="I884" s="104"/>
    </row>
    <row r="885" spans="7:9" x14ac:dyDescent="0.3">
      <c r="G885">
        <v>19019</v>
      </c>
      <c r="H885" s="2">
        <v>2128.2759999999998</v>
      </c>
      <c r="I885" s="104"/>
    </row>
    <row r="886" spans="7:9" x14ac:dyDescent="0.3">
      <c r="G886">
        <v>19024</v>
      </c>
      <c r="H886" s="2">
        <v>2482.8172872727273</v>
      </c>
      <c r="I886" s="104"/>
    </row>
    <row r="887" spans="7:9" x14ac:dyDescent="0.3">
      <c r="G887">
        <v>19063</v>
      </c>
      <c r="H887" s="2">
        <v>3761.7250181818181</v>
      </c>
      <c r="I887" s="104"/>
    </row>
    <row r="888" spans="7:9" x14ac:dyDescent="0.3">
      <c r="G888">
        <v>19064</v>
      </c>
      <c r="H888" s="2">
        <v>2255.0406763636365</v>
      </c>
      <c r="I888" s="104"/>
    </row>
    <row r="889" spans="7:9" x14ac:dyDescent="0.3">
      <c r="G889">
        <v>19088</v>
      </c>
      <c r="H889" s="2">
        <v>-4.8413163636363636</v>
      </c>
      <c r="I889" s="104"/>
    </row>
    <row r="890" spans="7:9" x14ac:dyDescent="0.3">
      <c r="G890">
        <v>19137</v>
      </c>
      <c r="H890" s="2">
        <v>2467.9268000000002</v>
      </c>
      <c r="I890" s="104"/>
    </row>
    <row r="891" spans="7:9" x14ac:dyDescent="0.3">
      <c r="G891">
        <v>19147</v>
      </c>
      <c r="H891" s="2">
        <v>2724.8298189473685</v>
      </c>
      <c r="I891" s="104"/>
    </row>
    <row r="892" spans="7:9" x14ac:dyDescent="0.3">
      <c r="G892">
        <v>19148</v>
      </c>
      <c r="H892" s="2">
        <v>2683.9704145454548</v>
      </c>
      <c r="I892" s="104"/>
    </row>
    <row r="893" spans="7:9" x14ac:dyDescent="0.3">
      <c r="G893">
        <v>19156</v>
      </c>
      <c r="H893" s="2">
        <v>2731.2711199999999</v>
      </c>
      <c r="I893" s="104"/>
    </row>
    <row r="894" spans="7:9" x14ac:dyDescent="0.3">
      <c r="G894">
        <v>19200</v>
      </c>
      <c r="H894" s="2">
        <v>832.87148363636379</v>
      </c>
      <c r="I894" s="104"/>
    </row>
    <row r="895" spans="7:9" x14ac:dyDescent="0.3">
      <c r="G895">
        <v>19215</v>
      </c>
      <c r="H895" s="2">
        <v>2235.3778981818182</v>
      </c>
      <c r="I895" s="104"/>
    </row>
    <row r="896" spans="7:9" x14ac:dyDescent="0.3">
      <c r="G896">
        <v>19219</v>
      </c>
      <c r="H896" s="2">
        <v>1849.437374545455</v>
      </c>
      <c r="I896" s="104"/>
    </row>
    <row r="897" spans="7:9" x14ac:dyDescent="0.3">
      <c r="G897">
        <v>19228</v>
      </c>
      <c r="H897" s="2">
        <v>2341.2037561904763</v>
      </c>
      <c r="I897" s="104"/>
    </row>
    <row r="898" spans="7:9" x14ac:dyDescent="0.3">
      <c r="G898">
        <v>19235</v>
      </c>
      <c r="H898" s="2">
        <v>1584.0183542857144</v>
      </c>
      <c r="I898" s="104"/>
    </row>
    <row r="899" spans="7:9" x14ac:dyDescent="0.3">
      <c r="G899">
        <v>19246</v>
      </c>
      <c r="H899" s="2">
        <v>1674.2980945454547</v>
      </c>
      <c r="I899" s="104"/>
    </row>
    <row r="900" spans="7:9" x14ac:dyDescent="0.3">
      <c r="G900">
        <v>19249</v>
      </c>
      <c r="H900" s="2">
        <v>5629.2696218181818</v>
      </c>
      <c r="I900" s="104"/>
    </row>
    <row r="901" spans="7:9" x14ac:dyDescent="0.3">
      <c r="G901">
        <v>19260</v>
      </c>
      <c r="H901" s="2">
        <v>5247.4566472727274</v>
      </c>
      <c r="I901" s="104"/>
    </row>
    <row r="902" spans="7:9" x14ac:dyDescent="0.3">
      <c r="G902">
        <v>19268</v>
      </c>
      <c r="H902" s="2">
        <v>2531.0390231578949</v>
      </c>
      <c r="I902" s="104"/>
    </row>
    <row r="903" spans="7:9" x14ac:dyDescent="0.3">
      <c r="G903">
        <v>19278</v>
      </c>
      <c r="H903" s="2">
        <v>826.23841523809517</v>
      </c>
      <c r="I903" s="104"/>
    </row>
    <row r="904" spans="7:9" x14ac:dyDescent="0.3">
      <c r="G904">
        <v>19286</v>
      </c>
      <c r="H904" s="2">
        <v>1763.1420363636364</v>
      </c>
      <c r="I904" s="104"/>
    </row>
    <row r="905" spans="7:9" x14ac:dyDescent="0.3">
      <c r="G905">
        <v>19291</v>
      </c>
      <c r="H905" s="2">
        <v>4102.5592290909099</v>
      </c>
      <c r="I905" s="104"/>
    </row>
    <row r="906" spans="7:9" x14ac:dyDescent="0.3">
      <c r="G906">
        <v>19310</v>
      </c>
      <c r="H906" s="2">
        <v>1616.9455345454546</v>
      </c>
      <c r="I906" s="104"/>
    </row>
    <row r="907" spans="7:9" x14ac:dyDescent="0.3">
      <c r="G907">
        <v>19348</v>
      </c>
      <c r="H907" s="2">
        <v>4423.3255781818179</v>
      </c>
      <c r="I907" s="104"/>
    </row>
    <row r="908" spans="7:9" x14ac:dyDescent="0.3">
      <c r="G908">
        <v>19411</v>
      </c>
      <c r="H908" s="2">
        <v>1760.5067563636364</v>
      </c>
      <c r="I908" s="104"/>
    </row>
    <row r="909" spans="7:9" x14ac:dyDescent="0.3">
      <c r="G909">
        <v>19417</v>
      </c>
      <c r="H909" s="2">
        <v>2141.3723047619051</v>
      </c>
      <c r="I909" s="104"/>
    </row>
    <row r="910" spans="7:9" x14ac:dyDescent="0.3">
      <c r="G910">
        <v>20036</v>
      </c>
      <c r="H910" s="2">
        <v>-136.14826909090911</v>
      </c>
      <c r="I910" s="104"/>
    </row>
    <row r="911" spans="7:9" x14ac:dyDescent="0.3">
      <c r="G911">
        <v>20044</v>
      </c>
      <c r="H911" s="2">
        <v>1566.1783542857142</v>
      </c>
      <c r="I911" s="104"/>
    </row>
    <row r="912" spans="7:9" x14ac:dyDescent="0.3">
      <c r="G912">
        <v>20047</v>
      </c>
      <c r="H912" s="2">
        <v>2353.080734545455</v>
      </c>
      <c r="I912" s="104"/>
    </row>
    <row r="913" spans="7:9" x14ac:dyDescent="0.3">
      <c r="G913">
        <v>20061</v>
      </c>
      <c r="H913" s="2">
        <v>1653.6888685714287</v>
      </c>
      <c r="I913" s="104"/>
    </row>
    <row r="914" spans="7:9" x14ac:dyDescent="0.3">
      <c r="G914">
        <v>20100</v>
      </c>
      <c r="H914" s="2">
        <v>1309.7721066666668</v>
      </c>
      <c r="I914" s="104"/>
    </row>
    <row r="915" spans="7:9" x14ac:dyDescent="0.3">
      <c r="G915">
        <v>20139</v>
      </c>
      <c r="H915" s="2">
        <v>826.42255999999998</v>
      </c>
      <c r="I915" s="104"/>
    </row>
    <row r="916" spans="7:9" x14ac:dyDescent="0.3">
      <c r="G916">
        <v>20144</v>
      </c>
      <c r="H916" s="2">
        <v>2499.95984</v>
      </c>
      <c r="I916" s="104"/>
    </row>
    <row r="917" spans="7:9" x14ac:dyDescent="0.3">
      <c r="G917">
        <v>20164</v>
      </c>
      <c r="H917" s="2">
        <v>2331.5308463157899</v>
      </c>
      <c r="I917" s="104"/>
    </row>
    <row r="918" spans="7:9" x14ac:dyDescent="0.3">
      <c r="G918">
        <v>20166</v>
      </c>
      <c r="H918" s="2">
        <v>3874.4592436363637</v>
      </c>
      <c r="I918" s="104"/>
    </row>
    <row r="919" spans="7:9" x14ac:dyDescent="0.3">
      <c r="G919">
        <v>20167</v>
      </c>
      <c r="H919" s="2">
        <v>0</v>
      </c>
      <c r="I919" s="104"/>
    </row>
    <row r="920" spans="7:9" x14ac:dyDescent="0.3">
      <c r="G920">
        <v>20178</v>
      </c>
      <c r="H920" s="2">
        <v>3128.8420363636365</v>
      </c>
      <c r="I920" s="104"/>
    </row>
    <row r="921" spans="7:9" x14ac:dyDescent="0.3">
      <c r="G921">
        <v>20185</v>
      </c>
      <c r="H921" s="2">
        <v>1697.3591747368425</v>
      </c>
      <c r="I921" s="104"/>
    </row>
    <row r="922" spans="7:9" x14ac:dyDescent="0.3">
      <c r="G922">
        <v>20231</v>
      </c>
      <c r="H922" s="2">
        <v>1907.3044363636363</v>
      </c>
      <c r="I922" s="104"/>
    </row>
    <row r="923" spans="7:9" x14ac:dyDescent="0.3">
      <c r="G923">
        <v>20255</v>
      </c>
      <c r="H923" s="2">
        <v>1711.5650981818185</v>
      </c>
      <c r="I923" s="104"/>
    </row>
    <row r="924" spans="7:9" x14ac:dyDescent="0.3">
      <c r="G924">
        <v>20266</v>
      </c>
      <c r="H924" s="2">
        <v>1660.6376436363637</v>
      </c>
      <c r="I924" s="104"/>
    </row>
    <row r="925" spans="7:9" x14ac:dyDescent="0.3">
      <c r="G925">
        <v>20269</v>
      </c>
      <c r="H925" s="2">
        <v>1602.5723657142858</v>
      </c>
      <c r="I925" s="104"/>
    </row>
    <row r="926" spans="7:9" x14ac:dyDescent="0.3">
      <c r="G926">
        <v>20278</v>
      </c>
      <c r="H926" s="2">
        <v>1245.156930909091</v>
      </c>
      <c r="I926" s="104"/>
    </row>
    <row r="927" spans="7:9" x14ac:dyDescent="0.3">
      <c r="G927">
        <v>20289</v>
      </c>
      <c r="H927" s="2">
        <v>3783.3644581818185</v>
      </c>
      <c r="I927" s="104"/>
    </row>
    <row r="928" spans="7:9" x14ac:dyDescent="0.3">
      <c r="G928">
        <v>20294</v>
      </c>
      <c r="H928" s="2">
        <v>1597.5094545454547</v>
      </c>
      <c r="I928" s="104"/>
    </row>
    <row r="929" spans="7:9" x14ac:dyDescent="0.3">
      <c r="G929">
        <v>20299</v>
      </c>
      <c r="H929" s="2">
        <v>2248.1417309090907</v>
      </c>
      <c r="I929" s="104"/>
    </row>
    <row r="930" spans="7:9" x14ac:dyDescent="0.3">
      <c r="G930">
        <v>20300</v>
      </c>
      <c r="H930" s="2">
        <v>-169.79067636363638</v>
      </c>
      <c r="I930" s="104"/>
    </row>
    <row r="931" spans="7:9" x14ac:dyDescent="0.3">
      <c r="G931">
        <v>20427</v>
      </c>
      <c r="H931" s="2">
        <v>-152.67752727272725</v>
      </c>
      <c r="I931" s="104"/>
    </row>
    <row r="932" spans="7:9" x14ac:dyDescent="0.3">
      <c r="G932">
        <v>22700</v>
      </c>
      <c r="H932" s="2">
        <v>16856.607745454545</v>
      </c>
      <c r="I932" s="104"/>
    </row>
    <row r="933" spans="7:9" x14ac:dyDescent="0.3">
      <c r="G933">
        <v>24006</v>
      </c>
      <c r="H933" s="2">
        <v>2720.9374181818184</v>
      </c>
      <c r="I933" s="104"/>
    </row>
    <row r="934" spans="7:9" x14ac:dyDescent="0.3">
      <c r="G934">
        <v>24018</v>
      </c>
      <c r="H934" s="2">
        <v>0</v>
      </c>
      <c r="I934" s="104"/>
    </row>
    <row r="935" spans="7:9" x14ac:dyDescent="0.3">
      <c r="G935">
        <v>24026</v>
      </c>
      <c r="H935" s="2">
        <v>1298.2486171428573</v>
      </c>
      <c r="I935" s="104"/>
    </row>
    <row r="936" spans="7:9" x14ac:dyDescent="0.3">
      <c r="G936">
        <v>24032</v>
      </c>
      <c r="H936" s="2">
        <v>3079.1964945454547</v>
      </c>
      <c r="I936" s="104"/>
    </row>
    <row r="937" spans="7:9" x14ac:dyDescent="0.3">
      <c r="G937">
        <v>24064</v>
      </c>
      <c r="H937" s="2">
        <v>2232.9341163636363</v>
      </c>
      <c r="I937" s="104"/>
    </row>
    <row r="938" spans="7:9" x14ac:dyDescent="0.3">
      <c r="G938">
        <v>24065</v>
      </c>
      <c r="H938" s="2">
        <v>2414.8871771428571</v>
      </c>
      <c r="I938" s="104"/>
    </row>
    <row r="939" spans="7:9" x14ac:dyDescent="0.3">
      <c r="G939">
        <v>25027</v>
      </c>
      <c r="H939" s="2">
        <v>1376.9954836363638</v>
      </c>
      <c r="I939" s="104"/>
    </row>
    <row r="940" spans="7:9" x14ac:dyDescent="0.3">
      <c r="G940">
        <v>25082</v>
      </c>
      <c r="H940" s="2">
        <v>1424.0960945454544</v>
      </c>
      <c r="I940" s="104"/>
    </row>
    <row r="941" spans="7:9" x14ac:dyDescent="0.3">
      <c r="G941">
        <v>25088</v>
      </c>
      <c r="H941" s="2">
        <v>0</v>
      </c>
      <c r="I941" s="104"/>
    </row>
    <row r="942" spans="7:9" x14ac:dyDescent="0.3">
      <c r="G942">
        <v>25101</v>
      </c>
      <c r="H942" s="2">
        <v>1773.952130909091</v>
      </c>
      <c r="I942" s="104"/>
    </row>
    <row r="943" spans="7:9" x14ac:dyDescent="0.3">
      <c r="G943">
        <v>26002</v>
      </c>
      <c r="H943" s="2">
        <v>31.174109090909113</v>
      </c>
      <c r="I943" s="104"/>
    </row>
    <row r="944" spans="7:9" x14ac:dyDescent="0.3">
      <c r="G944">
        <v>27039</v>
      </c>
      <c r="H944" s="2">
        <v>2459.5556799999999</v>
      </c>
      <c r="I944" s="104"/>
    </row>
    <row r="945" spans="7:9" x14ac:dyDescent="0.3">
      <c r="G945">
        <v>27308</v>
      </c>
      <c r="H945" s="2">
        <v>244.77265454545454</v>
      </c>
      <c r="I945" s="104"/>
    </row>
    <row r="946" spans="7:9" x14ac:dyDescent="0.3">
      <c r="G946">
        <v>27310</v>
      </c>
      <c r="H946" s="2">
        <v>-125.39026285714286</v>
      </c>
      <c r="I946" s="104"/>
    </row>
    <row r="947" spans="7:9" x14ac:dyDescent="0.3">
      <c r="G947">
        <v>27322</v>
      </c>
      <c r="H947" s="2">
        <v>1524.9234947368423</v>
      </c>
      <c r="I947" s="104"/>
    </row>
    <row r="948" spans="7:9" x14ac:dyDescent="0.3">
      <c r="G948">
        <v>27326</v>
      </c>
      <c r="H948" s="2">
        <v>2098.3032589473687</v>
      </c>
      <c r="I948" s="104"/>
    </row>
    <row r="949" spans="7:9" x14ac:dyDescent="0.3">
      <c r="G949">
        <v>27910</v>
      </c>
      <c r="H949" s="2">
        <v>452.60286399999995</v>
      </c>
      <c r="I949" s="104"/>
    </row>
    <row r="950" spans="7:9" x14ac:dyDescent="0.3">
      <c r="G950">
        <v>27911</v>
      </c>
      <c r="H950" s="2">
        <v>-51.095040000000004</v>
      </c>
      <c r="I950" s="104"/>
    </row>
    <row r="951" spans="7:9" x14ac:dyDescent="0.3">
      <c r="G951">
        <v>27912</v>
      </c>
      <c r="H951" s="2">
        <v>-166.01721454545455</v>
      </c>
      <c r="I951" s="104"/>
    </row>
    <row r="952" spans="7:9" x14ac:dyDescent="0.3">
      <c r="G952">
        <v>27989</v>
      </c>
      <c r="H952" s="2">
        <v>1995.777250909091</v>
      </c>
      <c r="I952" s="104"/>
    </row>
    <row r="953" spans="7:9" x14ac:dyDescent="0.3">
      <c r="G953">
        <v>27994</v>
      </c>
      <c r="H953" s="2">
        <v>72.591490909090908</v>
      </c>
      <c r="I953" s="104"/>
    </row>
    <row r="954" spans="7:9" x14ac:dyDescent="0.3">
      <c r="G954">
        <v>28003</v>
      </c>
      <c r="H954" s="2">
        <v>1170.9199563636364</v>
      </c>
      <c r="I954" s="104"/>
    </row>
    <row r="955" spans="7:9" x14ac:dyDescent="0.3">
      <c r="G955">
        <v>29016</v>
      </c>
      <c r="H955" s="2">
        <v>1067.5828509090909</v>
      </c>
      <c r="I955" s="104"/>
    </row>
    <row r="956" spans="7:9" x14ac:dyDescent="0.3">
      <c r="G956">
        <v>29025</v>
      </c>
      <c r="H956" s="2">
        <v>3551.031570909091</v>
      </c>
      <c r="I956" s="104"/>
    </row>
    <row r="957" spans="7:9" x14ac:dyDescent="0.3">
      <c r="G957">
        <v>29064</v>
      </c>
      <c r="H957" s="2">
        <v>680.86264000000006</v>
      </c>
      <c r="I957" s="104"/>
    </row>
    <row r="958" spans="7:9" x14ac:dyDescent="0.3">
      <c r="G958">
        <v>29066</v>
      </c>
      <c r="H958" s="2">
        <v>1333.7080080000001</v>
      </c>
      <c r="I958" s="104"/>
    </row>
    <row r="959" spans="7:9" x14ac:dyDescent="0.3">
      <c r="G959">
        <v>29101</v>
      </c>
      <c r="H959" s="2">
        <v>2525.6168720000001</v>
      </c>
      <c r="I959" s="104"/>
    </row>
    <row r="960" spans="7:9" x14ac:dyDescent="0.3">
      <c r="G960">
        <v>29186</v>
      </c>
      <c r="H960" s="2">
        <v>0</v>
      </c>
      <c r="I960" s="104"/>
    </row>
    <row r="961" spans="7:9" x14ac:dyDescent="0.3">
      <c r="G961">
        <v>29197</v>
      </c>
      <c r="H961" s="2">
        <v>0</v>
      </c>
      <c r="I961" s="104"/>
    </row>
    <row r="962" spans="7:9" x14ac:dyDescent="0.3">
      <c r="G962">
        <v>29198</v>
      </c>
      <c r="H962" s="2">
        <v>1422.1668880000002</v>
      </c>
      <c r="I962" s="104"/>
    </row>
    <row r="963" spans="7:9" x14ac:dyDescent="0.3">
      <c r="G963">
        <v>29200</v>
      </c>
      <c r="H963" s="2">
        <v>1716.3075636363637</v>
      </c>
      <c r="I963" s="104"/>
    </row>
    <row r="964" spans="7:9" x14ac:dyDescent="0.3">
      <c r="G964">
        <v>29204</v>
      </c>
      <c r="H964" s="2">
        <v>0</v>
      </c>
      <c r="I964" s="104"/>
    </row>
    <row r="965" spans="7:9" x14ac:dyDescent="0.3">
      <c r="G965">
        <v>29251</v>
      </c>
      <c r="H965" s="2">
        <v>1576.1640654545454</v>
      </c>
      <c r="I965" s="104"/>
    </row>
    <row r="966" spans="7:9" x14ac:dyDescent="0.3">
      <c r="G966">
        <v>30003</v>
      </c>
      <c r="H966" s="2">
        <v>2326.4771789473684</v>
      </c>
      <c r="I966" s="104"/>
    </row>
    <row r="967" spans="7:9" x14ac:dyDescent="0.3">
      <c r="G967">
        <v>30027</v>
      </c>
      <c r="H967" s="2">
        <v>3586.9003854545454</v>
      </c>
      <c r="I967" s="104"/>
    </row>
    <row r="968" spans="7:9" x14ac:dyDescent="0.3">
      <c r="G968">
        <v>30070</v>
      </c>
      <c r="H968" s="2">
        <v>1390.396930909091</v>
      </c>
      <c r="I968" s="104"/>
    </row>
    <row r="969" spans="7:9" x14ac:dyDescent="0.3">
      <c r="G969">
        <v>30166</v>
      </c>
      <c r="H969" s="2">
        <v>0</v>
      </c>
      <c r="I969" s="104"/>
    </row>
    <row r="970" spans="7:9" x14ac:dyDescent="0.3">
      <c r="G970">
        <v>30173</v>
      </c>
      <c r="H970" s="2">
        <v>2299.8882545454549</v>
      </c>
      <c r="I970" s="104"/>
    </row>
    <row r="971" spans="7:9" x14ac:dyDescent="0.3">
      <c r="G971">
        <v>30243</v>
      </c>
      <c r="H971" s="2">
        <v>2423.8171781818182</v>
      </c>
      <c r="I971" s="104"/>
    </row>
    <row r="972" spans="7:9" x14ac:dyDescent="0.3">
      <c r="G972">
        <v>30252</v>
      </c>
      <c r="H972" s="2">
        <v>2402.6926704761904</v>
      </c>
      <c r="I972" s="104"/>
    </row>
    <row r="973" spans="7:9" x14ac:dyDescent="0.3">
      <c r="G973">
        <v>30267</v>
      </c>
      <c r="H973" s="2">
        <v>1673.567078095238</v>
      </c>
      <c r="I973" s="104"/>
    </row>
    <row r="974" spans="7:9" x14ac:dyDescent="0.3">
      <c r="G974">
        <v>30283</v>
      </c>
      <c r="H974" s="2">
        <v>42.699767272727264</v>
      </c>
      <c r="I974" s="104"/>
    </row>
    <row r="975" spans="7:9" x14ac:dyDescent="0.3">
      <c r="G975">
        <v>30291</v>
      </c>
      <c r="H975" s="2">
        <v>2623.0901599999997</v>
      </c>
      <c r="I975" s="104"/>
    </row>
    <row r="976" spans="7:9" x14ac:dyDescent="0.3">
      <c r="G976">
        <v>30321</v>
      </c>
      <c r="H976" s="2">
        <v>2202.7564872727271</v>
      </c>
      <c r="I976" s="104"/>
    </row>
    <row r="977" spans="7:9" x14ac:dyDescent="0.3">
      <c r="G977">
        <v>30342</v>
      </c>
      <c r="H977" s="2">
        <v>0</v>
      </c>
      <c r="I977" s="104"/>
    </row>
    <row r="978" spans="7:9" x14ac:dyDescent="0.3">
      <c r="G978">
        <v>30354</v>
      </c>
      <c r="H978" s="2">
        <v>1518.0661890909093</v>
      </c>
      <c r="I978" s="104"/>
    </row>
    <row r="979" spans="7:9" x14ac:dyDescent="0.3">
      <c r="G979">
        <v>30365</v>
      </c>
      <c r="H979" s="2">
        <v>1457.6176380952384</v>
      </c>
      <c r="I979" s="104"/>
    </row>
    <row r="980" spans="7:9" x14ac:dyDescent="0.3">
      <c r="G980">
        <v>30370</v>
      </c>
      <c r="H980" s="2">
        <v>1762.4132210526313</v>
      </c>
      <c r="I980" s="104"/>
    </row>
    <row r="981" spans="7:9" x14ac:dyDescent="0.3">
      <c r="G981">
        <v>30371</v>
      </c>
      <c r="H981" s="2">
        <v>1611.2050763636364</v>
      </c>
      <c r="I981" s="104"/>
    </row>
    <row r="982" spans="7:9" x14ac:dyDescent="0.3">
      <c r="G982">
        <v>30373</v>
      </c>
      <c r="H982" s="2">
        <v>2708.4846231578949</v>
      </c>
      <c r="I982" s="104"/>
    </row>
    <row r="983" spans="7:9" x14ac:dyDescent="0.3">
      <c r="G983">
        <v>30378</v>
      </c>
      <c r="H983" s="2">
        <v>1359.4144290909092</v>
      </c>
      <c r="I983" s="104"/>
    </row>
    <row r="984" spans="7:9" x14ac:dyDescent="0.3">
      <c r="G984">
        <v>30380</v>
      </c>
      <c r="H984" s="2">
        <v>2464.1430690909092</v>
      </c>
      <c r="I984" s="104"/>
    </row>
    <row r="985" spans="7:9" x14ac:dyDescent="0.3">
      <c r="G985">
        <v>30381</v>
      </c>
      <c r="H985" s="2">
        <v>2176.1645557894735</v>
      </c>
      <c r="I985" s="104"/>
    </row>
    <row r="986" spans="7:9" x14ac:dyDescent="0.3">
      <c r="G986">
        <v>30384</v>
      </c>
      <c r="H986" s="2">
        <v>1440.6196945454546</v>
      </c>
      <c r="I986" s="104"/>
    </row>
    <row r="987" spans="7:9" x14ac:dyDescent="0.3">
      <c r="G987">
        <v>30386</v>
      </c>
      <c r="H987" s="2">
        <v>1514.0861963636364</v>
      </c>
      <c r="I987" s="104"/>
    </row>
    <row r="988" spans="7:9" x14ac:dyDescent="0.3">
      <c r="G988">
        <v>30392</v>
      </c>
      <c r="H988" s="2">
        <v>0</v>
      </c>
      <c r="I988" s="104"/>
    </row>
    <row r="989" spans="7:9" x14ac:dyDescent="0.3">
      <c r="G989">
        <v>30397</v>
      </c>
      <c r="H989" s="2">
        <v>3031.2787127272732</v>
      </c>
      <c r="I989" s="104"/>
    </row>
    <row r="990" spans="7:9" x14ac:dyDescent="0.3">
      <c r="G990">
        <v>30430</v>
      </c>
      <c r="H990" s="2">
        <v>-39.333316363636364</v>
      </c>
      <c r="I990" s="104"/>
    </row>
    <row r="991" spans="7:9" x14ac:dyDescent="0.3">
      <c r="G991">
        <v>30431</v>
      </c>
      <c r="H991" s="2">
        <v>-16.376770909090908</v>
      </c>
      <c r="I991" s="104"/>
    </row>
    <row r="992" spans="7:9" x14ac:dyDescent="0.3">
      <c r="G992">
        <v>30500</v>
      </c>
      <c r="H992" s="2">
        <v>1330.8028290909092</v>
      </c>
      <c r="I992" s="104"/>
    </row>
    <row r="993" spans="7:9" x14ac:dyDescent="0.3">
      <c r="G993">
        <v>30501</v>
      </c>
      <c r="H993" s="2">
        <v>2309.371108571429</v>
      </c>
      <c r="I993" s="104"/>
    </row>
    <row r="994" spans="7:9" x14ac:dyDescent="0.3">
      <c r="G994">
        <v>30502</v>
      </c>
      <c r="H994" s="2">
        <v>492.13912727272731</v>
      </c>
      <c r="I994" s="104"/>
    </row>
    <row r="995" spans="7:9" x14ac:dyDescent="0.3">
      <c r="G995">
        <v>30503</v>
      </c>
      <c r="H995" s="2">
        <v>2026.841941818182</v>
      </c>
      <c r="I995" s="104"/>
    </row>
    <row r="996" spans="7:9" x14ac:dyDescent="0.3">
      <c r="G996">
        <v>30504</v>
      </c>
      <c r="H996" s="2">
        <v>1826.846361904762</v>
      </c>
      <c r="I996" s="104"/>
    </row>
    <row r="997" spans="7:9" x14ac:dyDescent="0.3">
      <c r="G997">
        <v>30574</v>
      </c>
      <c r="H997" s="2">
        <v>-63.845250909090907</v>
      </c>
      <c r="I997" s="104"/>
    </row>
    <row r="998" spans="7:9" x14ac:dyDescent="0.3">
      <c r="G998">
        <v>31300</v>
      </c>
      <c r="H998" s="2">
        <v>-308.64256799999998</v>
      </c>
      <c r="I998" s="104"/>
    </row>
    <row r="999" spans="7:9" x14ac:dyDescent="0.3">
      <c r="G999">
        <v>32500</v>
      </c>
      <c r="H999" s="2">
        <v>-378.79672727272731</v>
      </c>
      <c r="I999" s="104"/>
    </row>
    <row r="1000" spans="7:9" x14ac:dyDescent="0.3">
      <c r="G1000">
        <v>33003</v>
      </c>
      <c r="H1000" s="2">
        <v>1602.6597180952383</v>
      </c>
      <c r="I1000" s="104"/>
    </row>
    <row r="1001" spans="7:9" x14ac:dyDescent="0.3">
      <c r="G1001">
        <v>33010</v>
      </c>
      <c r="H1001" s="2">
        <v>1605.3074057142858</v>
      </c>
      <c r="I1001" s="104"/>
    </row>
    <row r="1002" spans="7:9" x14ac:dyDescent="0.3">
      <c r="G1002">
        <v>33037</v>
      </c>
      <c r="H1002" s="2">
        <v>1431.4699276190477</v>
      </c>
      <c r="I1002" s="104"/>
    </row>
    <row r="1003" spans="7:9" x14ac:dyDescent="0.3">
      <c r="G1003">
        <v>33071</v>
      </c>
      <c r="H1003" s="2">
        <v>1673.5126109090911</v>
      </c>
      <c r="I1003" s="104"/>
    </row>
    <row r="1004" spans="7:9" x14ac:dyDescent="0.3">
      <c r="G1004">
        <v>34014</v>
      </c>
      <c r="H1004" s="2">
        <v>-40.902094545454553</v>
      </c>
      <c r="I1004" s="104"/>
    </row>
    <row r="1005" spans="7:9" x14ac:dyDescent="0.3">
      <c r="G1005">
        <v>34015</v>
      </c>
      <c r="H1005" s="2">
        <v>-168.11356363636364</v>
      </c>
      <c r="I1005" s="104"/>
    </row>
    <row r="1006" spans="7:9" x14ac:dyDescent="0.3">
      <c r="G1006">
        <v>39010</v>
      </c>
      <c r="H1006" s="2">
        <v>1831.7338209523809</v>
      </c>
      <c r="I1006" s="104"/>
    </row>
    <row r="1007" spans="7:9" x14ac:dyDescent="0.3">
      <c r="G1007">
        <v>39200</v>
      </c>
      <c r="H1007" s="2">
        <v>5418.1836072727274</v>
      </c>
      <c r="I1007" s="104"/>
    </row>
    <row r="1008" spans="7:9" x14ac:dyDescent="0.3">
      <c r="G1008">
        <v>39262</v>
      </c>
      <c r="H1008" s="2">
        <v>0</v>
      </c>
      <c r="I1008" s="104"/>
    </row>
    <row r="1009" spans="7:9" x14ac:dyDescent="0.3">
      <c r="G1009">
        <v>39748</v>
      </c>
      <c r="H1009" s="2">
        <v>0</v>
      </c>
      <c r="I1009" s="104"/>
    </row>
    <row r="1010" spans="7:9" x14ac:dyDescent="0.3">
      <c r="G1010">
        <v>39770</v>
      </c>
      <c r="H1010" s="2">
        <v>962.42501090909082</v>
      </c>
      <c r="I1010" s="104"/>
    </row>
    <row r="1011" spans="7:9" x14ac:dyDescent="0.3">
      <c r="G1011">
        <v>39771</v>
      </c>
      <c r="H1011" s="2">
        <v>1182.225549090909</v>
      </c>
      <c r="I1011" s="104"/>
    </row>
    <row r="1012" spans="7:9" x14ac:dyDescent="0.3">
      <c r="G1012">
        <v>39774</v>
      </c>
      <c r="H1012" s="2">
        <v>1187.9218254545456</v>
      </c>
      <c r="I1012" s="104"/>
    </row>
    <row r="1013" spans="7:9" x14ac:dyDescent="0.3">
      <c r="G1013">
        <v>39803</v>
      </c>
      <c r="H1013" s="2">
        <v>1102.2860363636364</v>
      </c>
      <c r="I1013" s="104"/>
    </row>
    <row r="1014" spans="7:9" x14ac:dyDescent="0.3">
      <c r="G1014">
        <v>39833</v>
      </c>
      <c r="H1014" s="2">
        <v>1164.2174327272728</v>
      </c>
      <c r="I1014" s="104"/>
    </row>
    <row r="1015" spans="7:9" x14ac:dyDescent="0.3">
      <c r="G1015">
        <v>40129</v>
      </c>
      <c r="H1015" s="2">
        <v>-93.366181818181829</v>
      </c>
      <c r="I1015" s="104"/>
    </row>
    <row r="1016" spans="7:9" x14ac:dyDescent="0.3">
      <c r="G1016">
        <v>40148</v>
      </c>
      <c r="H1016" s="2">
        <v>2223.7698880000003</v>
      </c>
      <c r="I1016" s="104"/>
    </row>
    <row r="1017" spans="7:9" x14ac:dyDescent="0.3">
      <c r="G1017">
        <v>40192</v>
      </c>
      <c r="H1017" s="2">
        <v>2482.9196654545458</v>
      </c>
      <c r="I1017" s="104"/>
    </row>
    <row r="1018" spans="7:9" x14ac:dyDescent="0.3">
      <c r="G1018">
        <v>40223</v>
      </c>
      <c r="H1018" s="2">
        <v>-28.163003636363641</v>
      </c>
      <c r="I1018" s="104"/>
    </row>
    <row r="1019" spans="7:9" x14ac:dyDescent="0.3">
      <c r="G1019">
        <v>40241</v>
      </c>
      <c r="H1019" s="2">
        <v>2569.2936218181821</v>
      </c>
      <c r="I1019" s="104"/>
    </row>
    <row r="1020" spans="7:9" x14ac:dyDescent="0.3">
      <c r="G1020">
        <v>40251</v>
      </c>
      <c r="H1020" s="2">
        <v>1462.998349090909</v>
      </c>
      <c r="I1020" s="104"/>
    </row>
    <row r="1021" spans="7:9" x14ac:dyDescent="0.3">
      <c r="G1021">
        <v>40255</v>
      </c>
      <c r="H1021" s="2">
        <v>2490.2010981818185</v>
      </c>
      <c r="I1021" s="104"/>
    </row>
    <row r="1022" spans="7:9" x14ac:dyDescent="0.3">
      <c r="G1022">
        <v>40261</v>
      </c>
      <c r="H1022" s="2">
        <v>2632.3168581818186</v>
      </c>
      <c r="I1022" s="104"/>
    </row>
    <row r="1023" spans="7:9" x14ac:dyDescent="0.3">
      <c r="G1023">
        <v>40269</v>
      </c>
      <c r="H1023" s="2">
        <v>1745.9522209523811</v>
      </c>
      <c r="I1023" s="104"/>
    </row>
    <row r="1024" spans="7:9" x14ac:dyDescent="0.3">
      <c r="G1024">
        <v>40273</v>
      </c>
      <c r="H1024" s="2">
        <v>1999.293232</v>
      </c>
      <c r="I1024" s="104"/>
    </row>
    <row r="1025" spans="7:9" x14ac:dyDescent="0.3">
      <c r="G1025">
        <v>40278</v>
      </c>
      <c r="H1025" s="2">
        <v>2551.5196080000005</v>
      </c>
      <c r="I1025" s="104"/>
    </row>
    <row r="1026" spans="7:9" x14ac:dyDescent="0.3">
      <c r="G1026">
        <v>40322</v>
      </c>
      <c r="H1026" s="2">
        <v>1052.236384</v>
      </c>
      <c r="I1026" s="104"/>
    </row>
    <row r="1027" spans="7:9" x14ac:dyDescent="0.3">
      <c r="G1027">
        <v>40331</v>
      </c>
      <c r="H1027" s="2">
        <v>1677.5399695238095</v>
      </c>
      <c r="I1027" s="104"/>
    </row>
    <row r="1028" spans="7:9" x14ac:dyDescent="0.3">
      <c r="G1028">
        <v>40337</v>
      </c>
      <c r="H1028" s="2">
        <v>2195.9425371428574</v>
      </c>
      <c r="I1028" s="104"/>
    </row>
    <row r="1029" spans="7:9" x14ac:dyDescent="0.3">
      <c r="G1029">
        <v>40338</v>
      </c>
      <c r="H1029" s="2">
        <v>2087.505024</v>
      </c>
      <c r="I1029" s="104"/>
    </row>
    <row r="1030" spans="7:9" x14ac:dyDescent="0.3">
      <c r="G1030">
        <v>40364</v>
      </c>
      <c r="H1030" s="2">
        <v>0</v>
      </c>
      <c r="I1030" s="104"/>
    </row>
    <row r="1031" spans="7:9" x14ac:dyDescent="0.3">
      <c r="G1031">
        <v>40383</v>
      </c>
      <c r="H1031" s="2">
        <v>1582.9375127272729</v>
      </c>
      <c r="I1031" s="104"/>
    </row>
    <row r="1032" spans="7:9" x14ac:dyDescent="0.3">
      <c r="G1032">
        <v>40401</v>
      </c>
      <c r="H1032" s="2">
        <v>0</v>
      </c>
      <c r="I1032" s="104"/>
    </row>
    <row r="1033" spans="7:9" x14ac:dyDescent="0.3">
      <c r="G1033">
        <v>40402</v>
      </c>
      <c r="H1033" s="2">
        <v>1739.852121904762</v>
      </c>
      <c r="I1033" s="104"/>
    </row>
    <row r="1034" spans="7:9" x14ac:dyDescent="0.3">
      <c r="G1034">
        <v>40421</v>
      </c>
      <c r="H1034" s="2">
        <v>3860.7831200000001</v>
      </c>
      <c r="I1034" s="104"/>
    </row>
    <row r="1035" spans="7:9" x14ac:dyDescent="0.3">
      <c r="G1035">
        <v>40425</v>
      </c>
      <c r="H1035" s="2">
        <v>1363.444608</v>
      </c>
      <c r="I1035" s="104"/>
    </row>
    <row r="1036" spans="7:9" x14ac:dyDescent="0.3">
      <c r="G1036">
        <v>40432</v>
      </c>
      <c r="H1036" s="2">
        <v>1982.8409672727275</v>
      </c>
      <c r="I1036" s="104"/>
    </row>
    <row r="1037" spans="7:9" x14ac:dyDescent="0.3">
      <c r="G1037">
        <v>40500</v>
      </c>
      <c r="H1037" s="2">
        <v>3437.7916945454544</v>
      </c>
      <c r="I1037" s="104"/>
    </row>
    <row r="1038" spans="7:9" x14ac:dyDescent="0.3">
      <c r="G1038">
        <v>40536</v>
      </c>
      <c r="H1038" s="2">
        <v>1507.56168</v>
      </c>
      <c r="I1038" s="104"/>
    </row>
    <row r="1039" spans="7:9" x14ac:dyDescent="0.3">
      <c r="G1039">
        <v>40543</v>
      </c>
      <c r="H1039" s="2">
        <v>2371.6784914285718</v>
      </c>
      <c r="I1039" s="104"/>
    </row>
    <row r="1040" spans="7:9" x14ac:dyDescent="0.3">
      <c r="G1040">
        <v>40545</v>
      </c>
      <c r="H1040" s="2">
        <v>1062.7649818181819</v>
      </c>
      <c r="I1040" s="104"/>
    </row>
    <row r="1041" spans="7:9" x14ac:dyDescent="0.3">
      <c r="G1041">
        <v>40554</v>
      </c>
      <c r="H1041" s="2">
        <v>1370.1308436363638</v>
      </c>
      <c r="I1041" s="104"/>
    </row>
    <row r="1042" spans="7:9" x14ac:dyDescent="0.3">
      <c r="G1042">
        <v>40555</v>
      </c>
      <c r="H1042" s="2">
        <v>903.19796800000006</v>
      </c>
      <c r="I1042" s="104"/>
    </row>
    <row r="1043" spans="7:9" x14ac:dyDescent="0.3">
      <c r="G1043">
        <v>40601</v>
      </c>
      <c r="H1043" s="2">
        <v>2473.1606690909089</v>
      </c>
      <c r="I1043" s="104"/>
    </row>
    <row r="1044" spans="7:9" x14ac:dyDescent="0.3">
      <c r="G1044">
        <v>40605</v>
      </c>
      <c r="H1044" s="2">
        <v>103.85338909090909</v>
      </c>
      <c r="I1044" s="104"/>
    </row>
    <row r="1045" spans="7:9" x14ac:dyDescent="0.3">
      <c r="G1045">
        <v>40995</v>
      </c>
      <c r="H1045" s="2">
        <v>-97.776116363636362</v>
      </c>
      <c r="I1045" s="104"/>
    </row>
    <row r="1046" spans="7:9" x14ac:dyDescent="0.3">
      <c r="G1046">
        <v>42112</v>
      </c>
      <c r="H1046" s="2">
        <v>1675.9665963636367</v>
      </c>
      <c r="I1046" s="104"/>
    </row>
    <row r="1047" spans="7:9" x14ac:dyDescent="0.3">
      <c r="G1047">
        <v>42115</v>
      </c>
      <c r="H1047" s="2">
        <v>1827.6736799999999</v>
      </c>
      <c r="I1047" s="104"/>
    </row>
    <row r="1048" spans="7:9" x14ac:dyDescent="0.3">
      <c r="G1048">
        <v>42133</v>
      </c>
      <c r="H1048" s="2">
        <v>1953.9482438095238</v>
      </c>
      <c r="I1048" s="104"/>
    </row>
    <row r="1049" spans="7:9" x14ac:dyDescent="0.3">
      <c r="G1049">
        <v>42141</v>
      </c>
      <c r="H1049" s="2">
        <v>1891.4465163636364</v>
      </c>
      <c r="I1049" s="104"/>
    </row>
    <row r="1050" spans="7:9" x14ac:dyDescent="0.3">
      <c r="G1050">
        <v>42142</v>
      </c>
      <c r="H1050" s="2">
        <v>1702.7732000000001</v>
      </c>
      <c r="I1050" s="104"/>
    </row>
    <row r="1051" spans="7:9" x14ac:dyDescent="0.3">
      <c r="G1051">
        <v>42160</v>
      </c>
      <c r="H1051" s="2">
        <v>1986.1752589473688</v>
      </c>
      <c r="I1051" s="104"/>
    </row>
    <row r="1052" spans="7:9" x14ac:dyDescent="0.3">
      <c r="G1052">
        <v>42165</v>
      </c>
      <c r="H1052" s="2">
        <v>1390.6835927272728</v>
      </c>
      <c r="I1052" s="104"/>
    </row>
    <row r="1053" spans="7:9" x14ac:dyDescent="0.3">
      <c r="G1053">
        <v>42167</v>
      </c>
      <c r="H1053" s="2">
        <v>0</v>
      </c>
      <c r="I1053" s="104"/>
    </row>
    <row r="1054" spans="7:9" x14ac:dyDescent="0.3">
      <c r="G1054">
        <v>42187</v>
      </c>
      <c r="H1054" s="2">
        <v>1988.5431238095236</v>
      </c>
      <c r="I1054" s="104"/>
    </row>
    <row r="1055" spans="7:9" x14ac:dyDescent="0.3">
      <c r="G1055">
        <v>42190</v>
      </c>
      <c r="H1055" s="2">
        <v>1547.541549090909</v>
      </c>
      <c r="I1055" s="104"/>
    </row>
    <row r="1056" spans="7:9" x14ac:dyDescent="0.3">
      <c r="G1056">
        <v>42204</v>
      </c>
      <c r="H1056" s="2">
        <v>18.827301818181819</v>
      </c>
      <c r="I1056" s="104"/>
    </row>
    <row r="1057" spans="7:9" x14ac:dyDescent="0.3">
      <c r="G1057">
        <v>42206</v>
      </c>
      <c r="H1057" s="2">
        <v>1904.4212072727275</v>
      </c>
      <c r="I1057" s="104"/>
    </row>
    <row r="1058" spans="7:9" x14ac:dyDescent="0.3">
      <c r="G1058">
        <v>42211</v>
      </c>
      <c r="H1058" s="2">
        <v>1498.4282836363639</v>
      </c>
      <c r="I1058" s="104"/>
    </row>
    <row r="1059" spans="7:9" x14ac:dyDescent="0.3">
      <c r="G1059">
        <v>42215</v>
      </c>
      <c r="H1059" s="2">
        <v>2023.2437040000002</v>
      </c>
      <c r="I1059" s="104"/>
    </row>
    <row r="1060" spans="7:9" x14ac:dyDescent="0.3">
      <c r="G1060">
        <v>42217</v>
      </c>
      <c r="H1060" s="2">
        <v>1770.1879636363637</v>
      </c>
      <c r="I1060" s="104"/>
    </row>
    <row r="1061" spans="7:9" x14ac:dyDescent="0.3">
      <c r="G1061">
        <v>42218</v>
      </c>
      <c r="H1061" s="2">
        <v>2850.4045600000004</v>
      </c>
      <c r="I1061" s="104"/>
    </row>
    <row r="1062" spans="7:9" x14ac:dyDescent="0.3">
      <c r="G1062">
        <v>42220</v>
      </c>
      <c r="H1062" s="2">
        <v>1696.507464</v>
      </c>
      <c r="I1062" s="104"/>
    </row>
    <row r="1063" spans="7:9" x14ac:dyDescent="0.3">
      <c r="G1063">
        <v>42231</v>
      </c>
      <c r="H1063" s="2">
        <v>769.0013978947369</v>
      </c>
      <c r="I1063" s="104"/>
    </row>
    <row r="1064" spans="7:9" x14ac:dyDescent="0.3">
      <c r="G1064">
        <v>42235</v>
      </c>
      <c r="H1064" s="2">
        <v>0</v>
      </c>
      <c r="I1064" s="104"/>
    </row>
    <row r="1065" spans="7:9" x14ac:dyDescent="0.3">
      <c r="G1065">
        <v>42236</v>
      </c>
      <c r="H1065" s="2">
        <v>1301.5441454545455</v>
      </c>
      <c r="I1065" s="104"/>
    </row>
    <row r="1066" spans="7:9" x14ac:dyDescent="0.3">
      <c r="G1066">
        <v>42249</v>
      </c>
      <c r="H1066" s="2">
        <v>2668.464563809524</v>
      </c>
      <c r="I1066" s="104"/>
    </row>
    <row r="1067" spans="7:9" x14ac:dyDescent="0.3">
      <c r="G1067">
        <v>42251</v>
      </c>
      <c r="H1067" s="2">
        <v>1483.1128000000001</v>
      </c>
      <c r="I1067" s="104"/>
    </row>
    <row r="1068" spans="7:9" x14ac:dyDescent="0.3">
      <c r="G1068">
        <v>42252</v>
      </c>
      <c r="H1068" s="2">
        <v>2002.0160872727274</v>
      </c>
      <c r="I1068" s="104"/>
    </row>
    <row r="1069" spans="7:9" x14ac:dyDescent="0.3">
      <c r="G1069">
        <v>42253</v>
      </c>
      <c r="H1069" s="2">
        <v>1348.0345236363637</v>
      </c>
      <c r="I1069" s="104"/>
    </row>
    <row r="1070" spans="7:9" x14ac:dyDescent="0.3">
      <c r="G1070">
        <v>42256</v>
      </c>
      <c r="H1070" s="2">
        <v>1836.1854400000002</v>
      </c>
      <c r="I1070" s="104"/>
    </row>
    <row r="1071" spans="7:9" x14ac:dyDescent="0.3">
      <c r="G1071">
        <v>42260</v>
      </c>
      <c r="H1071" s="2">
        <v>1460.6216380952383</v>
      </c>
      <c r="I1071" s="104"/>
    </row>
    <row r="1072" spans="7:9" x14ac:dyDescent="0.3">
      <c r="G1072">
        <v>42270</v>
      </c>
      <c r="H1072" s="2">
        <v>1181.2600218181819</v>
      </c>
      <c r="I1072" s="104"/>
    </row>
    <row r="1073" spans="7:9" x14ac:dyDescent="0.3">
      <c r="G1073">
        <v>42276</v>
      </c>
      <c r="H1073" s="2">
        <v>1009.2538181818181</v>
      </c>
      <c r="I1073" s="104"/>
    </row>
    <row r="1074" spans="7:9" x14ac:dyDescent="0.3">
      <c r="G1074">
        <v>42284</v>
      </c>
      <c r="H1074" s="2">
        <v>0</v>
      </c>
      <c r="I1074" s="104"/>
    </row>
    <row r="1075" spans="7:9" x14ac:dyDescent="0.3">
      <c r="G1075">
        <v>42286</v>
      </c>
      <c r="H1075" s="2">
        <v>0</v>
      </c>
      <c r="I1075" s="104"/>
    </row>
    <row r="1076" spans="7:9" x14ac:dyDescent="0.3">
      <c r="G1076">
        <v>42293</v>
      </c>
      <c r="H1076" s="2">
        <v>2665.9677333333339</v>
      </c>
      <c r="I1076" s="104"/>
    </row>
    <row r="1077" spans="7:9" x14ac:dyDescent="0.3">
      <c r="G1077">
        <v>42297</v>
      </c>
      <c r="H1077" s="2">
        <v>1028.1309454545453</v>
      </c>
      <c r="I1077" s="104"/>
    </row>
    <row r="1078" spans="7:9" x14ac:dyDescent="0.3">
      <c r="G1078">
        <v>42298</v>
      </c>
      <c r="H1078" s="2">
        <v>1617.3280609523808</v>
      </c>
      <c r="I1078" s="104"/>
    </row>
    <row r="1079" spans="7:9" x14ac:dyDescent="0.3">
      <c r="G1079">
        <v>42319</v>
      </c>
      <c r="H1079" s="2">
        <v>1581.7040685714287</v>
      </c>
      <c r="I1079" s="104"/>
    </row>
    <row r="1080" spans="7:9" x14ac:dyDescent="0.3">
      <c r="G1080">
        <v>42320</v>
      </c>
      <c r="H1080" s="2">
        <v>1708.4823200000001</v>
      </c>
      <c r="I1080" s="104"/>
    </row>
    <row r="1081" spans="7:9" x14ac:dyDescent="0.3">
      <c r="G1081">
        <v>42326</v>
      </c>
      <c r="H1081" s="2">
        <v>1606.5050209523811</v>
      </c>
      <c r="I1081" s="104"/>
    </row>
    <row r="1082" spans="7:9" x14ac:dyDescent="0.3">
      <c r="G1082">
        <v>42330</v>
      </c>
      <c r="H1082" s="2">
        <v>2686.5491957894737</v>
      </c>
      <c r="I1082" s="104"/>
    </row>
    <row r="1083" spans="7:9" x14ac:dyDescent="0.3">
      <c r="G1083">
        <v>42341</v>
      </c>
      <c r="H1083" s="2">
        <v>0</v>
      </c>
      <c r="I1083" s="104"/>
    </row>
    <row r="1084" spans="7:9" x14ac:dyDescent="0.3">
      <c r="G1084">
        <v>42348</v>
      </c>
      <c r="H1084" s="2">
        <v>1602.8226981818182</v>
      </c>
      <c r="I1084" s="104"/>
    </row>
    <row r="1085" spans="7:9" x14ac:dyDescent="0.3">
      <c r="G1085">
        <v>42351</v>
      </c>
      <c r="H1085" s="2">
        <v>2544.2875272727279</v>
      </c>
      <c r="I1085" s="104"/>
    </row>
    <row r="1086" spans="7:9" x14ac:dyDescent="0.3">
      <c r="G1086">
        <v>42356</v>
      </c>
      <c r="H1086" s="2">
        <v>2378.991912</v>
      </c>
      <c r="I1086" s="104"/>
    </row>
    <row r="1087" spans="7:9" x14ac:dyDescent="0.3">
      <c r="G1087">
        <v>42366</v>
      </c>
      <c r="H1087" s="2">
        <v>1594.9362472727273</v>
      </c>
      <c r="I1087" s="104"/>
    </row>
    <row r="1088" spans="7:9" x14ac:dyDescent="0.3">
      <c r="G1088">
        <v>42369</v>
      </c>
      <c r="H1088" s="2">
        <v>1028.1311619047619</v>
      </c>
      <c r="I1088" s="104"/>
    </row>
    <row r="1089" spans="7:9" x14ac:dyDescent="0.3">
      <c r="G1089">
        <v>42381</v>
      </c>
      <c r="H1089" s="2">
        <v>1630.0734618181818</v>
      </c>
      <c r="I1089" s="104"/>
    </row>
    <row r="1090" spans="7:9" x14ac:dyDescent="0.3">
      <c r="G1090">
        <v>42384</v>
      </c>
      <c r="H1090" s="2">
        <v>1824.3187418181817</v>
      </c>
      <c r="I1090" s="104"/>
    </row>
    <row r="1091" spans="7:9" x14ac:dyDescent="0.3">
      <c r="G1091">
        <v>42393</v>
      </c>
      <c r="H1091" s="2">
        <v>2653.4479923809522</v>
      </c>
      <c r="I1091" s="104"/>
    </row>
    <row r="1092" spans="7:9" x14ac:dyDescent="0.3">
      <c r="G1092">
        <v>42394</v>
      </c>
      <c r="H1092" s="2">
        <v>1716.2894472727273</v>
      </c>
      <c r="I1092" s="104"/>
    </row>
    <row r="1093" spans="7:9" x14ac:dyDescent="0.3">
      <c r="G1093">
        <v>42396</v>
      </c>
      <c r="H1093" s="2">
        <v>1640.7569295238097</v>
      </c>
      <c r="I1093" s="104"/>
    </row>
    <row r="1094" spans="7:9" x14ac:dyDescent="0.3">
      <c r="G1094">
        <v>42400</v>
      </c>
      <c r="H1094" s="2">
        <v>1640.0286880000001</v>
      </c>
      <c r="I1094" s="104"/>
    </row>
    <row r="1095" spans="7:9" x14ac:dyDescent="0.3">
      <c r="G1095">
        <v>42401</v>
      </c>
      <c r="H1095" s="2">
        <v>1891.5246652631581</v>
      </c>
      <c r="I1095" s="104"/>
    </row>
    <row r="1096" spans="7:9" x14ac:dyDescent="0.3">
      <c r="G1096">
        <v>42404</v>
      </c>
      <c r="H1096" s="2">
        <v>1698.8849447619048</v>
      </c>
      <c r="I1096" s="104"/>
    </row>
    <row r="1097" spans="7:9" x14ac:dyDescent="0.3">
      <c r="G1097">
        <v>42411</v>
      </c>
      <c r="H1097" s="2">
        <v>1957.9674720000003</v>
      </c>
      <c r="I1097" s="104"/>
    </row>
    <row r="1098" spans="7:9" x14ac:dyDescent="0.3">
      <c r="G1098">
        <v>42422</v>
      </c>
      <c r="H1098" s="2">
        <v>1101.1249381818182</v>
      </c>
      <c r="I1098" s="104"/>
    </row>
    <row r="1099" spans="7:9" x14ac:dyDescent="0.3">
      <c r="G1099">
        <v>42435</v>
      </c>
      <c r="H1099" s="2">
        <v>1331.0125381818182</v>
      </c>
      <c r="I1099" s="104"/>
    </row>
    <row r="1100" spans="7:9" x14ac:dyDescent="0.3">
      <c r="G1100">
        <v>42436</v>
      </c>
      <c r="H1100" s="2">
        <v>1077.6165672727273</v>
      </c>
      <c r="I1100" s="104"/>
    </row>
    <row r="1101" spans="7:9" x14ac:dyDescent="0.3">
      <c r="G1101">
        <v>42445</v>
      </c>
      <c r="H1101" s="2">
        <v>1227.2370720000001</v>
      </c>
      <c r="I1101" s="104"/>
    </row>
    <row r="1102" spans="7:9" x14ac:dyDescent="0.3">
      <c r="G1102">
        <v>42448</v>
      </c>
      <c r="H1102" s="2">
        <v>1566.5418472727274</v>
      </c>
      <c r="I1102" s="104"/>
    </row>
    <row r="1103" spans="7:9" x14ac:dyDescent="0.3">
      <c r="G1103">
        <v>42452</v>
      </c>
      <c r="H1103" s="2">
        <v>2367.5685963636365</v>
      </c>
      <c r="I1103" s="104"/>
    </row>
    <row r="1104" spans="7:9" x14ac:dyDescent="0.3">
      <c r="G1104">
        <v>42457</v>
      </c>
      <c r="H1104" s="2">
        <v>2250.838130909091</v>
      </c>
      <c r="I1104" s="104"/>
    </row>
    <row r="1105" spans="7:9" x14ac:dyDescent="0.3">
      <c r="G1105">
        <v>42459</v>
      </c>
      <c r="H1105" s="2">
        <v>0</v>
      </c>
      <c r="I1105" s="104"/>
    </row>
    <row r="1106" spans="7:9" x14ac:dyDescent="0.3">
      <c r="G1106">
        <v>42463</v>
      </c>
      <c r="H1106" s="2">
        <v>1351.3852145454546</v>
      </c>
      <c r="I1106" s="104"/>
    </row>
    <row r="1107" spans="7:9" x14ac:dyDescent="0.3">
      <c r="G1107">
        <v>42467</v>
      </c>
      <c r="H1107" s="2">
        <v>2802.9437963636365</v>
      </c>
      <c r="I1107" s="104"/>
    </row>
    <row r="1108" spans="7:9" x14ac:dyDescent="0.3">
      <c r="G1108">
        <v>42470</v>
      </c>
      <c r="H1108" s="2">
        <v>1546.5782254545456</v>
      </c>
      <c r="I1108" s="104"/>
    </row>
    <row r="1109" spans="7:9" x14ac:dyDescent="0.3">
      <c r="G1109">
        <v>43004</v>
      </c>
      <c r="H1109" s="2">
        <v>2135.0411115789475</v>
      </c>
      <c r="I1109" s="104"/>
    </row>
    <row r="1110" spans="7:9" x14ac:dyDescent="0.3">
      <c r="G1110">
        <v>43007</v>
      </c>
      <c r="H1110" s="2">
        <v>2458.4280945454548</v>
      </c>
      <c r="I1110" s="104"/>
    </row>
    <row r="1111" spans="7:9" x14ac:dyDescent="0.3">
      <c r="G1111">
        <v>43008</v>
      </c>
      <c r="H1111" s="2">
        <v>2022.0608000000002</v>
      </c>
      <c r="I1111" s="104"/>
    </row>
    <row r="1112" spans="7:9" x14ac:dyDescent="0.3">
      <c r="G1112">
        <v>43017</v>
      </c>
      <c r="H1112" s="2">
        <v>1097.0395047619047</v>
      </c>
      <c r="I1112" s="104"/>
    </row>
    <row r="1113" spans="7:9" x14ac:dyDescent="0.3">
      <c r="G1113">
        <v>43027</v>
      </c>
      <c r="H1113" s="2">
        <v>3440.2062254545453</v>
      </c>
      <c r="I1113" s="104"/>
    </row>
    <row r="1114" spans="7:9" x14ac:dyDescent="0.3">
      <c r="G1114">
        <v>43030</v>
      </c>
      <c r="H1114" s="2">
        <v>3786.870097777778</v>
      </c>
      <c r="I1114" s="104"/>
    </row>
    <row r="1115" spans="7:9" x14ac:dyDescent="0.3">
      <c r="G1115">
        <v>43036</v>
      </c>
      <c r="H1115" s="2">
        <v>1738.1890618181822</v>
      </c>
      <c r="I1115" s="104"/>
    </row>
    <row r="1116" spans="7:9" x14ac:dyDescent="0.3">
      <c r="G1116">
        <v>43077</v>
      </c>
      <c r="H1116" s="2">
        <v>1882.7971490909092</v>
      </c>
      <c r="I1116" s="104"/>
    </row>
    <row r="1117" spans="7:9" x14ac:dyDescent="0.3">
      <c r="G1117">
        <v>43086</v>
      </c>
      <c r="H1117" s="2">
        <v>2244.6595418181819</v>
      </c>
      <c r="I1117" s="104"/>
    </row>
    <row r="1118" spans="7:9" x14ac:dyDescent="0.3">
      <c r="G1118">
        <v>45000</v>
      </c>
      <c r="H1118" s="2">
        <v>1470.0784228571429</v>
      </c>
      <c r="I1118" s="104"/>
    </row>
    <row r="1119" spans="7:9" x14ac:dyDescent="0.3">
      <c r="G1119">
        <v>45016</v>
      </c>
      <c r="H1119" s="2">
        <v>0</v>
      </c>
      <c r="I1119" s="104"/>
    </row>
    <row r="1120" spans="7:9" x14ac:dyDescent="0.3">
      <c r="G1120">
        <v>45075</v>
      </c>
      <c r="H1120" s="2">
        <v>6021.6179352380959</v>
      </c>
      <c r="I1120" s="104"/>
    </row>
    <row r="1121" spans="7:9" x14ac:dyDescent="0.3">
      <c r="G1121">
        <v>46037</v>
      </c>
      <c r="H1121" s="2">
        <v>1507.4941818181817</v>
      </c>
      <c r="I1121" s="104"/>
    </row>
    <row r="1122" spans="7:9" x14ac:dyDescent="0.3">
      <c r="G1122">
        <v>47029</v>
      </c>
      <c r="H1122" s="2">
        <v>1991.8788042105261</v>
      </c>
      <c r="I1122" s="104"/>
    </row>
    <row r="1123" spans="7:9" x14ac:dyDescent="0.3">
      <c r="G1123">
        <v>47032</v>
      </c>
      <c r="H1123" s="2">
        <v>2517.9646000000002</v>
      </c>
      <c r="I1123" s="104"/>
    </row>
    <row r="1124" spans="7:9" x14ac:dyDescent="0.3">
      <c r="G1124">
        <v>47034</v>
      </c>
      <c r="H1124" s="2">
        <v>1256.0780042105262</v>
      </c>
      <c r="I1124" s="104"/>
    </row>
    <row r="1125" spans="7:9" x14ac:dyDescent="0.3">
      <c r="G1125">
        <v>47107</v>
      </c>
      <c r="H1125" s="2">
        <v>-115.795624</v>
      </c>
      <c r="I1125" s="104"/>
    </row>
    <row r="1126" spans="7:9" x14ac:dyDescent="0.3">
      <c r="G1126">
        <v>50033</v>
      </c>
      <c r="H1126" s="2">
        <v>1422.7482909090911</v>
      </c>
      <c r="I1126" s="104"/>
    </row>
    <row r="1127" spans="7:9" x14ac:dyDescent="0.3">
      <c r="G1127">
        <v>50055</v>
      </c>
      <c r="H1127" s="2">
        <v>6729.1517257142859</v>
      </c>
      <c r="I1127" s="104"/>
    </row>
    <row r="1128" spans="7:9" x14ac:dyDescent="0.3">
      <c r="G1128">
        <v>50081</v>
      </c>
      <c r="H1128" s="2">
        <v>1417.8592145454547</v>
      </c>
      <c r="I1128" s="104"/>
    </row>
    <row r="1129" spans="7:9" x14ac:dyDescent="0.3">
      <c r="G1129">
        <v>50097</v>
      </c>
      <c r="H1129" s="2">
        <v>2927.4263636363639</v>
      </c>
      <c r="I1129" s="104"/>
    </row>
    <row r="1130" spans="7:9" x14ac:dyDescent="0.3">
      <c r="G1130">
        <v>50131</v>
      </c>
      <c r="H1130" s="2">
        <v>2426.7809454545454</v>
      </c>
      <c r="I1130" s="104"/>
    </row>
    <row r="1131" spans="7:9" x14ac:dyDescent="0.3">
      <c r="G1131">
        <v>50135</v>
      </c>
      <c r="H1131" s="2">
        <v>1725.9600800000001</v>
      </c>
      <c r="I1131" s="104"/>
    </row>
    <row r="1132" spans="7:9" x14ac:dyDescent="0.3">
      <c r="G1132">
        <v>50187</v>
      </c>
      <c r="H1132" s="2">
        <v>2260.879010909091</v>
      </c>
      <c r="I1132" s="104"/>
    </row>
    <row r="1133" spans="7:9" x14ac:dyDescent="0.3">
      <c r="G1133">
        <v>50209</v>
      </c>
      <c r="H1133" s="2">
        <v>3143.8795636363634</v>
      </c>
      <c r="I1133" s="104"/>
    </row>
    <row r="1134" spans="7:9" x14ac:dyDescent="0.3">
      <c r="G1134">
        <v>50210</v>
      </c>
      <c r="H1134" s="2">
        <v>1600.7535200000002</v>
      </c>
      <c r="I1134" s="104"/>
    </row>
    <row r="1135" spans="7:9" x14ac:dyDescent="0.3">
      <c r="G1135">
        <v>50217</v>
      </c>
      <c r="H1135" s="2">
        <v>-159.62301090909094</v>
      </c>
      <c r="I1135" s="104"/>
    </row>
    <row r="1136" spans="7:9" x14ac:dyDescent="0.3">
      <c r="G1136">
        <v>50247</v>
      </c>
      <c r="H1136" s="2">
        <v>1363.2579345454549</v>
      </c>
      <c r="I1136" s="104"/>
    </row>
    <row r="1137" spans="7:9" x14ac:dyDescent="0.3">
      <c r="G1137">
        <v>50248</v>
      </c>
      <c r="H1137" s="2">
        <v>0</v>
      </c>
      <c r="I1137" s="104"/>
    </row>
    <row r="1138" spans="7:9" x14ac:dyDescent="0.3">
      <c r="G1138">
        <v>50253</v>
      </c>
      <c r="H1138" s="2">
        <v>1595.4189280000001</v>
      </c>
      <c r="I1138" s="104"/>
    </row>
    <row r="1139" spans="7:9" x14ac:dyDescent="0.3">
      <c r="G1139">
        <v>50254</v>
      </c>
      <c r="H1139" s="2">
        <v>1122.0631040000001</v>
      </c>
      <c r="I1139" s="104"/>
    </row>
    <row r="1140" spans="7:9" x14ac:dyDescent="0.3">
      <c r="G1140">
        <v>50255</v>
      </c>
      <c r="H1140" s="2">
        <v>1750.7160160000001</v>
      </c>
      <c r="I1140" s="104"/>
    </row>
    <row r="1141" spans="7:9" x14ac:dyDescent="0.3">
      <c r="G1141">
        <v>50270</v>
      </c>
      <c r="H1141" s="2">
        <v>1006.5778690909092</v>
      </c>
      <c r="I1141" s="104"/>
    </row>
    <row r="1142" spans="7:9" x14ac:dyDescent="0.3">
      <c r="G1142">
        <v>50272</v>
      </c>
      <c r="H1142" s="2">
        <v>1252.9537523809524</v>
      </c>
      <c r="I1142" s="104"/>
    </row>
    <row r="1143" spans="7:9" x14ac:dyDescent="0.3">
      <c r="G1143">
        <v>50279</v>
      </c>
      <c r="H1143" s="2">
        <v>1880.5397726315791</v>
      </c>
      <c r="I1143" s="104"/>
    </row>
    <row r="1144" spans="7:9" x14ac:dyDescent="0.3">
      <c r="G1144">
        <v>50303</v>
      </c>
      <c r="H1144" s="2">
        <v>1449.2526857142857</v>
      </c>
      <c r="I1144" s="104"/>
    </row>
    <row r="1145" spans="7:9" x14ac:dyDescent="0.3">
      <c r="G1145">
        <v>50304</v>
      </c>
      <c r="H1145" s="2">
        <v>1818.6346254545454</v>
      </c>
      <c r="I1145" s="104"/>
    </row>
    <row r="1146" spans="7:9" x14ac:dyDescent="0.3">
      <c r="G1146">
        <v>50311</v>
      </c>
      <c r="H1146" s="2">
        <v>224.33148800000004</v>
      </c>
      <c r="I1146" s="104"/>
    </row>
    <row r="1147" spans="7:9" x14ac:dyDescent="0.3">
      <c r="G1147">
        <v>50312</v>
      </c>
      <c r="H1147" s="2">
        <v>-72.888656000000012</v>
      </c>
      <c r="I1147" s="104"/>
    </row>
    <row r="1148" spans="7:9" x14ac:dyDescent="0.3">
      <c r="G1148">
        <v>51010</v>
      </c>
      <c r="H1148" s="2">
        <v>1267.204845714286</v>
      </c>
      <c r="I1148" s="104"/>
    </row>
    <row r="1149" spans="7:9" x14ac:dyDescent="0.3">
      <c r="G1149">
        <v>51060</v>
      </c>
      <c r="H1149" s="2">
        <v>0</v>
      </c>
      <c r="I1149" s="104"/>
    </row>
    <row r="1150" spans="7:9" x14ac:dyDescent="0.3">
      <c r="G1150">
        <v>52007</v>
      </c>
      <c r="H1150" s="2">
        <v>1332.2902181818181</v>
      </c>
      <c r="I1150" s="104"/>
    </row>
    <row r="1151" spans="7:9" x14ac:dyDescent="0.3">
      <c r="G1151">
        <v>52009</v>
      </c>
      <c r="H1151" s="2">
        <v>3105.9266742857144</v>
      </c>
      <c r="I1151" s="104"/>
    </row>
    <row r="1152" spans="7:9" x14ac:dyDescent="0.3">
      <c r="G1152">
        <v>52010</v>
      </c>
      <c r="H1152" s="2">
        <v>1695.5836400000001</v>
      </c>
      <c r="I1152" s="104"/>
    </row>
    <row r="1153" spans="7:9" x14ac:dyDescent="0.3">
      <c r="G1153">
        <v>52011</v>
      </c>
      <c r="H1153" s="2">
        <v>3840.7925680000003</v>
      </c>
      <c r="I1153" s="104"/>
    </row>
    <row r="1154" spans="7:9" x14ac:dyDescent="0.3">
      <c r="G1154">
        <v>52013</v>
      </c>
      <c r="H1154" s="2">
        <v>1592.0684640000002</v>
      </c>
      <c r="I1154" s="104"/>
    </row>
    <row r="1155" spans="7:9" x14ac:dyDescent="0.3">
      <c r="G1155">
        <v>52017</v>
      </c>
      <c r="H1155" s="2">
        <v>2211.4088990476189</v>
      </c>
      <c r="I1155" s="104"/>
    </row>
    <row r="1156" spans="7:9" x14ac:dyDescent="0.3">
      <c r="G1156">
        <v>52021</v>
      </c>
      <c r="H1156" s="2">
        <v>3620.9603504761903</v>
      </c>
      <c r="I1156" s="104"/>
    </row>
    <row r="1157" spans="7:9" x14ac:dyDescent="0.3">
      <c r="G1157">
        <v>52023</v>
      </c>
      <c r="H1157" s="2">
        <v>0</v>
      </c>
      <c r="I1157" s="104"/>
    </row>
    <row r="1158" spans="7:9" x14ac:dyDescent="0.3">
      <c r="G1158">
        <v>52033</v>
      </c>
      <c r="H1158" s="2">
        <v>2453.8779927272726</v>
      </c>
      <c r="I1158" s="104"/>
    </row>
    <row r="1159" spans="7:9" x14ac:dyDescent="0.3">
      <c r="G1159">
        <v>52034</v>
      </c>
      <c r="H1159" s="2">
        <v>1428.9370181818181</v>
      </c>
      <c r="I1159" s="104"/>
    </row>
    <row r="1160" spans="7:9" x14ac:dyDescent="0.3">
      <c r="G1160">
        <v>52036</v>
      </c>
      <c r="H1160" s="2">
        <v>1865.6548581818181</v>
      </c>
      <c r="I1160" s="104"/>
    </row>
    <row r="1161" spans="7:9" x14ac:dyDescent="0.3">
      <c r="G1161">
        <v>52038</v>
      </c>
      <c r="H1161" s="2">
        <v>1883.1411927272727</v>
      </c>
      <c r="I1161" s="104"/>
    </row>
    <row r="1162" spans="7:9" x14ac:dyDescent="0.3">
      <c r="G1162">
        <v>52047</v>
      </c>
      <c r="H1162" s="2">
        <v>1618.4920145454548</v>
      </c>
      <c r="I1162" s="104"/>
    </row>
    <row r="1163" spans="7:9" x14ac:dyDescent="0.3">
      <c r="G1163">
        <v>52056</v>
      </c>
      <c r="H1163" s="2">
        <v>2574.8194036363639</v>
      </c>
      <c r="I1163" s="104"/>
    </row>
    <row r="1164" spans="7:9" x14ac:dyDescent="0.3">
      <c r="G1164">
        <v>52058</v>
      </c>
      <c r="H1164" s="2">
        <v>1215.189170909091</v>
      </c>
      <c r="I1164" s="104"/>
    </row>
    <row r="1165" spans="7:9" x14ac:dyDescent="0.3">
      <c r="G1165">
        <v>52060</v>
      </c>
      <c r="H1165" s="2">
        <v>1361.8804363636364</v>
      </c>
      <c r="I1165" s="104"/>
    </row>
    <row r="1166" spans="7:9" x14ac:dyDescent="0.3">
      <c r="G1166">
        <v>52061</v>
      </c>
      <c r="H1166" s="2">
        <v>1470.7375272727274</v>
      </c>
      <c r="I1166" s="104"/>
    </row>
    <row r="1167" spans="7:9" x14ac:dyDescent="0.3">
      <c r="G1167">
        <v>52064</v>
      </c>
      <c r="H1167" s="2">
        <v>1363.9767709090911</v>
      </c>
      <c r="I1167" s="104"/>
    </row>
    <row r="1168" spans="7:9" x14ac:dyDescent="0.3">
      <c r="G1168">
        <v>52072</v>
      </c>
      <c r="H1168" s="2">
        <v>1569.0862472727274</v>
      </c>
      <c r="I1168" s="104"/>
    </row>
    <row r="1169" spans="7:9" x14ac:dyDescent="0.3">
      <c r="G1169">
        <v>52078</v>
      </c>
      <c r="H1169" s="2">
        <v>1812.9595580952382</v>
      </c>
      <c r="I1169" s="104"/>
    </row>
    <row r="1170" spans="7:9" x14ac:dyDescent="0.3">
      <c r="G1170">
        <v>52079</v>
      </c>
      <c r="H1170" s="2">
        <v>0</v>
      </c>
      <c r="I1170" s="104"/>
    </row>
    <row r="1171" spans="7:9" x14ac:dyDescent="0.3">
      <c r="G1171">
        <v>52087</v>
      </c>
      <c r="H1171" s="2">
        <v>2199.3531563636366</v>
      </c>
      <c r="I1171" s="104"/>
    </row>
    <row r="1172" spans="7:9" x14ac:dyDescent="0.3">
      <c r="G1172">
        <v>52091</v>
      </c>
      <c r="H1172" s="2">
        <v>2104.8775854545456</v>
      </c>
      <c r="I1172" s="104"/>
    </row>
    <row r="1173" spans="7:9" x14ac:dyDescent="0.3">
      <c r="G1173">
        <v>52099</v>
      </c>
      <c r="H1173" s="2">
        <v>1778.5612945454545</v>
      </c>
      <c r="I1173" s="104"/>
    </row>
    <row r="1174" spans="7:9" x14ac:dyDescent="0.3">
      <c r="G1174">
        <v>52100</v>
      </c>
      <c r="H1174" s="2">
        <v>1794.1157257142856</v>
      </c>
      <c r="I1174" s="104"/>
    </row>
    <row r="1175" spans="7:9" x14ac:dyDescent="0.3">
      <c r="G1175">
        <v>52109</v>
      </c>
      <c r="H1175" s="2">
        <v>1863.2756320000001</v>
      </c>
      <c r="I1175" s="104"/>
    </row>
    <row r="1176" spans="7:9" x14ac:dyDescent="0.3">
      <c r="G1176">
        <v>52123</v>
      </c>
      <c r="H1176" s="2">
        <v>1343.4696336842107</v>
      </c>
      <c r="I1176" s="104"/>
    </row>
    <row r="1177" spans="7:9" x14ac:dyDescent="0.3">
      <c r="G1177">
        <v>52124</v>
      </c>
      <c r="H1177" s="2">
        <v>1637.8031410526316</v>
      </c>
      <c r="I1177" s="104"/>
    </row>
    <row r="1178" spans="7:9" x14ac:dyDescent="0.3">
      <c r="G1178">
        <v>52137</v>
      </c>
      <c r="H1178" s="2">
        <v>2758.2215919999999</v>
      </c>
      <c r="I1178" s="104"/>
    </row>
    <row r="1179" spans="7:9" x14ac:dyDescent="0.3">
      <c r="G1179">
        <v>52143</v>
      </c>
      <c r="H1179" s="2">
        <v>2657.6267368421054</v>
      </c>
      <c r="I1179" s="104"/>
    </row>
    <row r="1180" spans="7:9" x14ac:dyDescent="0.3">
      <c r="G1180">
        <v>52145</v>
      </c>
      <c r="H1180" s="2">
        <v>2777.0791542857146</v>
      </c>
      <c r="I1180" s="104"/>
    </row>
    <row r="1181" spans="7:9" x14ac:dyDescent="0.3">
      <c r="G1181">
        <v>52149</v>
      </c>
      <c r="H1181" s="2">
        <v>1003.3419272727274</v>
      </c>
      <c r="I1181" s="104"/>
    </row>
    <row r="1182" spans="7:9" x14ac:dyDescent="0.3">
      <c r="G1182">
        <v>52154</v>
      </c>
      <c r="H1182" s="2">
        <v>1616.3079161904761</v>
      </c>
      <c r="I1182" s="104"/>
    </row>
    <row r="1183" spans="7:9" x14ac:dyDescent="0.3">
      <c r="G1183">
        <v>52155</v>
      </c>
      <c r="H1183" s="2">
        <v>1343.6292378947369</v>
      </c>
      <c r="I1183" s="104"/>
    </row>
    <row r="1184" spans="7:9" x14ac:dyDescent="0.3">
      <c r="G1184">
        <v>52159</v>
      </c>
      <c r="H1184" s="2">
        <v>2649.1899920000005</v>
      </c>
      <c r="I1184" s="104"/>
    </row>
    <row r="1185" spans="7:9" x14ac:dyDescent="0.3">
      <c r="G1185">
        <v>52164</v>
      </c>
      <c r="H1185" s="2">
        <v>0</v>
      </c>
      <c r="I1185" s="104"/>
    </row>
    <row r="1186" spans="7:9" x14ac:dyDescent="0.3">
      <c r="G1186">
        <v>52178</v>
      </c>
      <c r="H1186" s="2">
        <v>705.58434181818188</v>
      </c>
      <c r="I1186" s="104"/>
    </row>
    <row r="1187" spans="7:9" x14ac:dyDescent="0.3">
      <c r="G1187">
        <v>52183</v>
      </c>
      <c r="H1187" s="2">
        <v>1630.0800654545455</v>
      </c>
      <c r="I1187" s="104"/>
    </row>
    <row r="1188" spans="7:9" x14ac:dyDescent="0.3">
      <c r="G1188">
        <v>52190</v>
      </c>
      <c r="H1188" s="2">
        <v>1289.0274442105265</v>
      </c>
      <c r="I1188" s="104"/>
    </row>
    <row r="1189" spans="7:9" x14ac:dyDescent="0.3">
      <c r="G1189">
        <v>52191</v>
      </c>
      <c r="H1189" s="2">
        <v>2003.2239709090911</v>
      </c>
      <c r="I1189" s="104"/>
    </row>
    <row r="1190" spans="7:9" x14ac:dyDescent="0.3">
      <c r="G1190">
        <v>52192</v>
      </c>
      <c r="H1190" s="2">
        <v>2719.9335490909093</v>
      </c>
      <c r="I1190" s="104"/>
    </row>
    <row r="1191" spans="7:9" x14ac:dyDescent="0.3">
      <c r="G1191">
        <v>52195</v>
      </c>
      <c r="H1191" s="2">
        <v>0</v>
      </c>
      <c r="I1191" s="104"/>
    </row>
    <row r="1192" spans="7:9" x14ac:dyDescent="0.3">
      <c r="G1192">
        <v>52197</v>
      </c>
      <c r="H1192" s="2">
        <v>1748.1080761904764</v>
      </c>
      <c r="I1192" s="104"/>
    </row>
    <row r="1193" spans="7:9" x14ac:dyDescent="0.3">
      <c r="G1193">
        <v>52199</v>
      </c>
      <c r="H1193" s="2">
        <v>948.10534545454561</v>
      </c>
      <c r="I1193" s="104"/>
    </row>
    <row r="1194" spans="7:9" x14ac:dyDescent="0.3">
      <c r="G1194">
        <v>52227</v>
      </c>
      <c r="H1194" s="2">
        <v>1821.7626105263162</v>
      </c>
      <c r="I1194" s="104"/>
    </row>
    <row r="1195" spans="7:9" x14ac:dyDescent="0.3">
      <c r="G1195">
        <v>52229</v>
      </c>
      <c r="H1195" s="2">
        <v>2217.300106666667</v>
      </c>
      <c r="I1195" s="104"/>
    </row>
    <row r="1196" spans="7:9" x14ac:dyDescent="0.3">
      <c r="G1196">
        <v>52236</v>
      </c>
      <c r="H1196" s="2">
        <v>2611.9402399999999</v>
      </c>
      <c r="I1196" s="104"/>
    </row>
    <row r="1197" spans="7:9" x14ac:dyDescent="0.3">
      <c r="G1197">
        <v>52237</v>
      </c>
      <c r="H1197" s="2">
        <v>3548.4250109090908</v>
      </c>
      <c r="I1197" s="104"/>
    </row>
    <row r="1198" spans="7:9" x14ac:dyDescent="0.3">
      <c r="G1198">
        <v>52243</v>
      </c>
      <c r="H1198" s="2">
        <v>1724.496712727273</v>
      </c>
      <c r="I1198" s="104"/>
    </row>
    <row r="1199" spans="7:9" x14ac:dyDescent="0.3">
      <c r="G1199">
        <v>52244</v>
      </c>
      <c r="H1199" s="2">
        <v>1697.6763345454544</v>
      </c>
      <c r="I1199" s="104"/>
    </row>
    <row r="1200" spans="7:9" x14ac:dyDescent="0.3">
      <c r="G1200">
        <v>52247</v>
      </c>
      <c r="H1200" s="2">
        <v>2416.0948654545459</v>
      </c>
      <c r="I1200" s="104"/>
    </row>
    <row r="1201" spans="7:9" x14ac:dyDescent="0.3">
      <c r="G1201">
        <v>52251</v>
      </c>
      <c r="H1201" s="2">
        <v>1367.4814000000003</v>
      </c>
      <c r="I1201" s="104"/>
    </row>
    <row r="1202" spans="7:9" x14ac:dyDescent="0.3">
      <c r="G1202">
        <v>52254</v>
      </c>
      <c r="H1202" s="2">
        <v>1749.46036</v>
      </c>
      <c r="I1202" s="104"/>
    </row>
    <row r="1203" spans="7:9" x14ac:dyDescent="0.3">
      <c r="G1203">
        <v>52257</v>
      </c>
      <c r="H1203" s="2">
        <v>1523.3391200000001</v>
      </c>
      <c r="I1203" s="104"/>
    </row>
    <row r="1204" spans="7:9" x14ac:dyDescent="0.3">
      <c r="G1204">
        <v>52262</v>
      </c>
      <c r="H1204" s="2">
        <v>3223.2606821052632</v>
      </c>
      <c r="I1204" s="104"/>
    </row>
    <row r="1205" spans="7:9" x14ac:dyDescent="0.3">
      <c r="G1205">
        <v>52267</v>
      </c>
      <c r="H1205" s="2">
        <v>1227.6929527272728</v>
      </c>
      <c r="I1205" s="104"/>
    </row>
    <row r="1206" spans="7:9" x14ac:dyDescent="0.3">
      <c r="G1206">
        <v>52268</v>
      </c>
      <c r="H1206" s="2">
        <v>1484.903816</v>
      </c>
      <c r="I1206" s="104"/>
    </row>
    <row r="1207" spans="7:9" x14ac:dyDescent="0.3">
      <c r="G1207">
        <v>52270</v>
      </c>
      <c r="H1207" s="2">
        <v>3663.7784872727275</v>
      </c>
      <c r="I1207" s="104"/>
    </row>
    <row r="1208" spans="7:9" x14ac:dyDescent="0.3">
      <c r="G1208">
        <v>52274</v>
      </c>
      <c r="H1208" s="2">
        <v>1173.9303927272729</v>
      </c>
      <c r="I1208" s="104"/>
    </row>
    <row r="1209" spans="7:9" x14ac:dyDescent="0.3">
      <c r="G1209">
        <v>52278</v>
      </c>
      <c r="H1209" s="2">
        <v>1086.1063542857144</v>
      </c>
      <c r="I1209" s="104"/>
    </row>
    <row r="1210" spans="7:9" x14ac:dyDescent="0.3">
      <c r="G1210">
        <v>52281</v>
      </c>
      <c r="H1210" s="2">
        <v>1644.8375781818181</v>
      </c>
      <c r="I1210" s="104"/>
    </row>
    <row r="1211" spans="7:9" x14ac:dyDescent="0.3">
      <c r="G1211">
        <v>52285</v>
      </c>
      <c r="H1211" s="2">
        <v>1627.3161963636364</v>
      </c>
      <c r="I1211" s="104"/>
    </row>
    <row r="1212" spans="7:9" x14ac:dyDescent="0.3">
      <c r="G1212">
        <v>52286</v>
      </c>
      <c r="H1212" s="2">
        <v>1714.4687054545457</v>
      </c>
      <c r="I1212" s="104"/>
    </row>
    <row r="1213" spans="7:9" x14ac:dyDescent="0.3">
      <c r="G1213">
        <v>52287</v>
      </c>
      <c r="H1213" s="2">
        <v>2099.0420218181821</v>
      </c>
      <c r="I1213" s="104"/>
    </row>
    <row r="1214" spans="7:9" x14ac:dyDescent="0.3">
      <c r="G1214">
        <v>52306</v>
      </c>
      <c r="H1214" s="2">
        <v>990.25193142857142</v>
      </c>
      <c r="I1214" s="104"/>
    </row>
    <row r="1215" spans="7:9" x14ac:dyDescent="0.3">
      <c r="G1215">
        <v>52310</v>
      </c>
      <c r="H1215" s="2">
        <v>1426.4358857142861</v>
      </c>
      <c r="I1215" s="104"/>
    </row>
    <row r="1216" spans="7:9" x14ac:dyDescent="0.3">
      <c r="G1216">
        <v>52314</v>
      </c>
      <c r="H1216" s="2">
        <v>0</v>
      </c>
      <c r="I1216" s="104"/>
    </row>
    <row r="1217" spans="7:9" x14ac:dyDescent="0.3">
      <c r="G1217">
        <v>52322</v>
      </c>
      <c r="H1217" s="2">
        <v>1442.0338181818183</v>
      </c>
      <c r="I1217" s="104"/>
    </row>
    <row r="1218" spans="7:9" x14ac:dyDescent="0.3">
      <c r="G1218">
        <v>52328</v>
      </c>
      <c r="H1218" s="2">
        <v>0</v>
      </c>
      <c r="I1218" s="104"/>
    </row>
    <row r="1219" spans="7:9" x14ac:dyDescent="0.3">
      <c r="G1219">
        <v>52329</v>
      </c>
      <c r="H1219" s="2">
        <v>1391.3565600000002</v>
      </c>
      <c r="I1219" s="104"/>
    </row>
    <row r="1220" spans="7:9" x14ac:dyDescent="0.3">
      <c r="G1220">
        <v>52330</v>
      </c>
      <c r="H1220" s="2">
        <v>2905.4327440000002</v>
      </c>
      <c r="I1220" s="104"/>
    </row>
    <row r="1221" spans="7:9" x14ac:dyDescent="0.3">
      <c r="G1221">
        <v>52335</v>
      </c>
      <c r="H1221" s="2">
        <v>106.44379789473686</v>
      </c>
      <c r="I1221" s="104"/>
    </row>
    <row r="1222" spans="7:9" x14ac:dyDescent="0.3">
      <c r="G1222">
        <v>52340</v>
      </c>
      <c r="H1222" s="2">
        <v>1278.7658981818183</v>
      </c>
      <c r="I1222" s="104"/>
    </row>
    <row r="1223" spans="7:9" x14ac:dyDescent="0.3">
      <c r="G1223">
        <v>52347</v>
      </c>
      <c r="H1223" s="2">
        <v>837.80209454545457</v>
      </c>
      <c r="I1223" s="104"/>
    </row>
    <row r="1224" spans="7:9" x14ac:dyDescent="0.3">
      <c r="G1224">
        <v>52350</v>
      </c>
      <c r="H1224" s="2">
        <v>1435.746501818182</v>
      </c>
      <c r="I1224" s="104"/>
    </row>
    <row r="1225" spans="7:9" x14ac:dyDescent="0.3">
      <c r="G1225">
        <v>52356</v>
      </c>
      <c r="H1225" s="2">
        <v>1309.5612495238095</v>
      </c>
      <c r="I1225" s="104"/>
    </row>
    <row r="1226" spans="7:9" x14ac:dyDescent="0.3">
      <c r="G1226">
        <v>52359</v>
      </c>
      <c r="H1226" s="2">
        <v>0</v>
      </c>
      <c r="I1226" s="104"/>
    </row>
    <row r="1227" spans="7:9" x14ac:dyDescent="0.3">
      <c r="G1227">
        <v>52362</v>
      </c>
      <c r="H1227" s="2">
        <v>1758.4686472727274</v>
      </c>
      <c r="I1227" s="104"/>
    </row>
    <row r="1228" spans="7:9" x14ac:dyDescent="0.3">
      <c r="G1228">
        <v>52364</v>
      </c>
      <c r="H1228" s="2">
        <v>981.11346909090923</v>
      </c>
      <c r="I1228" s="104"/>
    </row>
    <row r="1229" spans="7:9" x14ac:dyDescent="0.3">
      <c r="G1229">
        <v>52365</v>
      </c>
      <c r="H1229" s="2">
        <v>0</v>
      </c>
      <c r="I1229" s="104"/>
    </row>
    <row r="1230" spans="7:9" x14ac:dyDescent="0.3">
      <c r="G1230">
        <v>52366</v>
      </c>
      <c r="H1230" s="2">
        <v>913.10105142857162</v>
      </c>
      <c r="I1230" s="104"/>
    </row>
    <row r="1231" spans="7:9" x14ac:dyDescent="0.3">
      <c r="G1231">
        <v>52368</v>
      </c>
      <c r="H1231" s="2">
        <v>1176.8940114285713</v>
      </c>
      <c r="I1231" s="104"/>
    </row>
    <row r="1232" spans="7:9" x14ac:dyDescent="0.3">
      <c r="G1232">
        <v>52369</v>
      </c>
      <c r="H1232" s="2">
        <v>842.68612571428571</v>
      </c>
      <c r="I1232" s="104"/>
    </row>
    <row r="1233" spans="7:9" x14ac:dyDescent="0.3">
      <c r="G1233">
        <v>52372</v>
      </c>
      <c r="H1233" s="2">
        <v>0</v>
      </c>
      <c r="I1233" s="104"/>
    </row>
    <row r="1234" spans="7:9" x14ac:dyDescent="0.3">
      <c r="G1234">
        <v>52376</v>
      </c>
      <c r="H1234" s="2">
        <v>1408.1581257142859</v>
      </c>
      <c r="I1234" s="104"/>
    </row>
    <row r="1235" spans="7:9" x14ac:dyDescent="0.3">
      <c r="G1235">
        <v>52379</v>
      </c>
      <c r="H1235" s="2">
        <v>1328.9632160000001</v>
      </c>
      <c r="I1235" s="104"/>
    </row>
    <row r="1236" spans="7:9" x14ac:dyDescent="0.3">
      <c r="G1236">
        <v>52381</v>
      </c>
      <c r="H1236" s="2">
        <v>1495.2136533333332</v>
      </c>
      <c r="I1236" s="104"/>
    </row>
    <row r="1237" spans="7:9" x14ac:dyDescent="0.3">
      <c r="G1237">
        <v>52382</v>
      </c>
      <c r="H1237" s="2">
        <v>1625.0541028571429</v>
      </c>
      <c r="I1237" s="104"/>
    </row>
    <row r="1238" spans="7:9" x14ac:dyDescent="0.3">
      <c r="G1238">
        <v>52383</v>
      </c>
      <c r="H1238" s="2">
        <v>1833.1016800000002</v>
      </c>
      <c r="I1238" s="104"/>
    </row>
    <row r="1239" spans="7:9" x14ac:dyDescent="0.3">
      <c r="G1239">
        <v>52384</v>
      </c>
      <c r="H1239" s="2">
        <v>0</v>
      </c>
      <c r="I1239" s="104"/>
    </row>
    <row r="1240" spans="7:9" x14ac:dyDescent="0.3">
      <c r="G1240">
        <v>52388</v>
      </c>
      <c r="H1240" s="2">
        <v>1249.5199695238098</v>
      </c>
      <c r="I1240" s="104"/>
    </row>
    <row r="1241" spans="7:9" x14ac:dyDescent="0.3">
      <c r="G1241">
        <v>52401</v>
      </c>
      <c r="H1241" s="2">
        <v>1424.5594763636363</v>
      </c>
      <c r="I1241" s="104"/>
    </row>
    <row r="1242" spans="7:9" x14ac:dyDescent="0.3">
      <c r="G1242">
        <v>52408</v>
      </c>
      <c r="H1242" s="2">
        <v>1399.4105818181818</v>
      </c>
      <c r="I1242" s="104"/>
    </row>
    <row r="1243" spans="7:9" x14ac:dyDescent="0.3">
      <c r="G1243">
        <v>52411</v>
      </c>
      <c r="H1243" s="2">
        <v>1638.7864076190476</v>
      </c>
      <c r="I1243" s="104"/>
    </row>
    <row r="1244" spans="7:9" x14ac:dyDescent="0.3">
      <c r="G1244">
        <v>52416</v>
      </c>
      <c r="H1244" s="2">
        <v>1282.9924266666667</v>
      </c>
      <c r="I1244" s="104"/>
    </row>
    <row r="1245" spans="7:9" x14ac:dyDescent="0.3">
      <c r="G1245">
        <v>52417</v>
      </c>
      <c r="H1245" s="2">
        <v>1649.3901714285712</v>
      </c>
      <c r="I1245" s="104"/>
    </row>
    <row r="1246" spans="7:9" x14ac:dyDescent="0.3">
      <c r="G1246">
        <v>52418</v>
      </c>
      <c r="H1246" s="2">
        <v>1120.7163272727273</v>
      </c>
      <c r="I1246" s="104"/>
    </row>
    <row r="1247" spans="7:9" x14ac:dyDescent="0.3">
      <c r="G1247">
        <v>52419</v>
      </c>
      <c r="H1247" s="2">
        <v>1741.0757818181821</v>
      </c>
      <c r="I1247" s="104"/>
    </row>
    <row r="1248" spans="7:9" x14ac:dyDescent="0.3">
      <c r="G1248">
        <v>52422</v>
      </c>
      <c r="H1248" s="2">
        <v>1492.6999854545456</v>
      </c>
      <c r="I1248" s="104"/>
    </row>
    <row r="1249" spans="7:9" x14ac:dyDescent="0.3">
      <c r="G1249">
        <v>52423</v>
      </c>
      <c r="H1249" s="2">
        <v>2354.8575345454547</v>
      </c>
      <c r="I1249" s="104"/>
    </row>
    <row r="1250" spans="7:9" x14ac:dyDescent="0.3">
      <c r="G1250">
        <v>52429</v>
      </c>
      <c r="H1250" s="2">
        <v>0</v>
      </c>
      <c r="I1250" s="104"/>
    </row>
    <row r="1251" spans="7:9" x14ac:dyDescent="0.3">
      <c r="G1251">
        <v>52434</v>
      </c>
      <c r="H1251" s="2">
        <v>0</v>
      </c>
      <c r="I1251" s="104"/>
    </row>
    <row r="1252" spans="7:9" x14ac:dyDescent="0.3">
      <c r="G1252">
        <v>52441</v>
      </c>
      <c r="H1252" s="2">
        <v>0</v>
      </c>
      <c r="I1252" s="104"/>
    </row>
    <row r="1253" spans="7:9" x14ac:dyDescent="0.3">
      <c r="G1253">
        <v>52456</v>
      </c>
      <c r="H1253" s="2">
        <v>1642.1135709090913</v>
      </c>
      <c r="I1253" s="104"/>
    </row>
    <row r="1254" spans="7:9" x14ac:dyDescent="0.3">
      <c r="G1254">
        <v>52459</v>
      </c>
      <c r="H1254" s="2">
        <v>1998.2287120000001</v>
      </c>
      <c r="I1254" s="104"/>
    </row>
    <row r="1255" spans="7:9" x14ac:dyDescent="0.3">
      <c r="G1255">
        <v>52485</v>
      </c>
      <c r="H1255" s="2">
        <v>717.36831238095237</v>
      </c>
      <c r="I1255" s="104"/>
    </row>
    <row r="1256" spans="7:9" x14ac:dyDescent="0.3">
      <c r="G1256">
        <v>52495</v>
      </c>
      <c r="H1256" s="2">
        <v>2380.844944761905</v>
      </c>
      <c r="I1256" s="104"/>
    </row>
    <row r="1257" spans="7:9" x14ac:dyDescent="0.3">
      <c r="G1257">
        <v>52497</v>
      </c>
      <c r="H1257" s="2">
        <v>1054.5549180952382</v>
      </c>
      <c r="I1257" s="104"/>
    </row>
    <row r="1258" spans="7:9" x14ac:dyDescent="0.3">
      <c r="G1258">
        <v>52507</v>
      </c>
      <c r="H1258" s="2">
        <v>1863.1699580952381</v>
      </c>
      <c r="I1258" s="104"/>
    </row>
    <row r="1259" spans="7:9" x14ac:dyDescent="0.3">
      <c r="G1259">
        <v>52508</v>
      </c>
      <c r="H1259" s="2">
        <v>0</v>
      </c>
      <c r="I1259" s="104"/>
    </row>
    <row r="1260" spans="7:9" x14ac:dyDescent="0.3">
      <c r="G1260">
        <v>52509</v>
      </c>
      <c r="H1260" s="2">
        <v>1176.6463345454547</v>
      </c>
      <c r="I1260" s="104"/>
    </row>
    <row r="1261" spans="7:9" x14ac:dyDescent="0.3">
      <c r="G1261">
        <v>52524</v>
      </c>
      <c r="H1261" s="2">
        <v>0</v>
      </c>
      <c r="I1261" s="104"/>
    </row>
    <row r="1262" spans="7:9" x14ac:dyDescent="0.3">
      <c r="G1262">
        <v>52526</v>
      </c>
      <c r="H1262" s="2">
        <v>1606.4211123809525</v>
      </c>
      <c r="I1262" s="104"/>
    </row>
    <row r="1263" spans="7:9" x14ac:dyDescent="0.3">
      <c r="G1263">
        <v>52531</v>
      </c>
      <c r="H1263" s="2">
        <v>2596.7563345454546</v>
      </c>
      <c r="I1263" s="104"/>
    </row>
    <row r="1264" spans="7:9" x14ac:dyDescent="0.3">
      <c r="G1264">
        <v>52532</v>
      </c>
      <c r="H1264" s="2">
        <v>1567.480152727273</v>
      </c>
      <c r="I1264" s="104"/>
    </row>
    <row r="1265" spans="7:9" x14ac:dyDescent="0.3">
      <c r="G1265">
        <v>52534</v>
      </c>
      <c r="H1265" s="2">
        <v>1160.5671314285717</v>
      </c>
      <c r="I1265" s="104"/>
    </row>
    <row r="1266" spans="7:9" x14ac:dyDescent="0.3">
      <c r="G1266">
        <v>52539</v>
      </c>
      <c r="H1266" s="2">
        <v>1335.4282057142859</v>
      </c>
      <c r="I1266" s="104"/>
    </row>
    <row r="1267" spans="7:9" x14ac:dyDescent="0.3">
      <c r="G1267">
        <v>52542</v>
      </c>
      <c r="H1267" s="2">
        <v>1615.6116218181821</v>
      </c>
      <c r="I1267" s="104"/>
    </row>
    <row r="1268" spans="7:9" x14ac:dyDescent="0.3">
      <c r="G1268">
        <v>52543</v>
      </c>
      <c r="H1268" s="2">
        <v>2632.6348872727276</v>
      </c>
      <c r="I1268" s="104"/>
    </row>
    <row r="1269" spans="7:9" x14ac:dyDescent="0.3">
      <c r="G1269">
        <v>52546</v>
      </c>
      <c r="H1269" s="2">
        <v>1189.0743578947367</v>
      </c>
      <c r="I1269" s="104"/>
    </row>
    <row r="1270" spans="7:9" x14ac:dyDescent="0.3">
      <c r="G1270">
        <v>52554</v>
      </c>
      <c r="H1270" s="2">
        <v>1242.7777745454546</v>
      </c>
      <c r="I1270" s="104"/>
    </row>
    <row r="1271" spans="7:9" x14ac:dyDescent="0.3">
      <c r="G1271">
        <v>52559</v>
      </c>
      <c r="H1271" s="2">
        <v>802.13850909090922</v>
      </c>
      <c r="I1271" s="104"/>
    </row>
    <row r="1272" spans="7:9" x14ac:dyDescent="0.3">
      <c r="G1272">
        <v>52563</v>
      </c>
      <c r="H1272" s="2">
        <v>1145.1073684210526</v>
      </c>
      <c r="I1272" s="104"/>
    </row>
    <row r="1273" spans="7:9" x14ac:dyDescent="0.3">
      <c r="G1273">
        <v>52566</v>
      </c>
      <c r="H1273" s="2">
        <v>2166.4901333333337</v>
      </c>
      <c r="I1273" s="104"/>
    </row>
    <row r="1274" spans="7:9" x14ac:dyDescent="0.3">
      <c r="G1274">
        <v>52578</v>
      </c>
      <c r="H1274" s="2">
        <v>1154.4431854545455</v>
      </c>
      <c r="I1274" s="104"/>
    </row>
    <row r="1275" spans="7:9" x14ac:dyDescent="0.3">
      <c r="G1275">
        <v>52588</v>
      </c>
      <c r="H1275" s="2">
        <v>1147.701683809524</v>
      </c>
      <c r="I1275" s="104"/>
    </row>
    <row r="1276" spans="7:9" x14ac:dyDescent="0.3">
      <c r="G1276">
        <v>52589</v>
      </c>
      <c r="H1276" s="2">
        <v>981.97774545454547</v>
      </c>
      <c r="I1276" s="104"/>
    </row>
    <row r="1277" spans="7:9" x14ac:dyDescent="0.3">
      <c r="G1277">
        <v>52592</v>
      </c>
      <c r="H1277" s="2">
        <v>1338.6151418181819</v>
      </c>
      <c r="I1277" s="104"/>
    </row>
    <row r="1278" spans="7:9" x14ac:dyDescent="0.3">
      <c r="G1278">
        <v>52593</v>
      </c>
      <c r="H1278" s="2">
        <v>1138.447810909091</v>
      </c>
      <c r="I1278" s="104"/>
    </row>
    <row r="1279" spans="7:9" x14ac:dyDescent="0.3">
      <c r="G1279">
        <v>52595</v>
      </c>
      <c r="H1279" s="2">
        <v>5068.4066036363647</v>
      </c>
      <c r="I1279" s="104"/>
    </row>
    <row r="1280" spans="7:9" x14ac:dyDescent="0.3">
      <c r="G1280">
        <v>52597</v>
      </c>
      <c r="H1280" s="2">
        <v>1950.9019120000003</v>
      </c>
      <c r="I1280" s="104"/>
    </row>
    <row r="1281" spans="7:9" x14ac:dyDescent="0.3">
      <c r="G1281">
        <v>52598</v>
      </c>
      <c r="H1281" s="2">
        <v>1465.5245890909091</v>
      </c>
      <c r="I1281" s="104"/>
    </row>
    <row r="1282" spans="7:9" x14ac:dyDescent="0.3">
      <c r="G1282">
        <v>52604</v>
      </c>
      <c r="H1282" s="2">
        <v>1175.2972072727273</v>
      </c>
      <c r="I1282" s="104"/>
    </row>
    <row r="1283" spans="7:9" x14ac:dyDescent="0.3">
      <c r="G1283">
        <v>52612</v>
      </c>
      <c r="H1283" s="2">
        <v>1457.2766019047619</v>
      </c>
      <c r="I1283" s="104"/>
    </row>
    <row r="1284" spans="7:9" x14ac:dyDescent="0.3">
      <c r="G1284">
        <v>52615</v>
      </c>
      <c r="H1284" s="2">
        <v>1566.984952</v>
      </c>
      <c r="I1284" s="104"/>
    </row>
    <row r="1285" spans="7:9" x14ac:dyDescent="0.3">
      <c r="G1285">
        <v>52619</v>
      </c>
      <c r="H1285" s="2">
        <v>1344.9993142857145</v>
      </c>
      <c r="I1285" s="104"/>
    </row>
    <row r="1286" spans="7:9" x14ac:dyDescent="0.3">
      <c r="G1286">
        <v>52629</v>
      </c>
      <c r="H1286" s="2">
        <v>1225.60832</v>
      </c>
      <c r="I1286" s="104"/>
    </row>
    <row r="1287" spans="7:9" x14ac:dyDescent="0.3">
      <c r="G1287">
        <v>52630</v>
      </c>
      <c r="H1287" s="2">
        <v>1599.9665745454549</v>
      </c>
      <c r="I1287" s="104"/>
    </row>
    <row r="1288" spans="7:9" x14ac:dyDescent="0.3">
      <c r="G1288">
        <v>52631</v>
      </c>
      <c r="H1288" s="2">
        <v>1205.4518472727273</v>
      </c>
      <c r="I1288" s="104"/>
    </row>
    <row r="1289" spans="7:9" x14ac:dyDescent="0.3">
      <c r="G1289">
        <v>52632</v>
      </c>
      <c r="H1289" s="2">
        <v>1101.2700571428572</v>
      </c>
      <c r="I1289" s="104"/>
    </row>
    <row r="1290" spans="7:9" x14ac:dyDescent="0.3">
      <c r="G1290">
        <v>52633</v>
      </c>
      <c r="H1290" s="2">
        <v>838.62829473684201</v>
      </c>
      <c r="I1290" s="104"/>
    </row>
    <row r="1291" spans="7:9" x14ac:dyDescent="0.3">
      <c r="G1291">
        <v>52640</v>
      </c>
      <c r="H1291" s="2">
        <v>1517.6257963636365</v>
      </c>
      <c r="I1291" s="104"/>
    </row>
    <row r="1292" spans="7:9" x14ac:dyDescent="0.3">
      <c r="G1292">
        <v>52642</v>
      </c>
      <c r="H1292" s="2">
        <v>1720.6953381818182</v>
      </c>
      <c r="I1292" s="104"/>
    </row>
    <row r="1293" spans="7:9" x14ac:dyDescent="0.3">
      <c r="G1293">
        <v>52644</v>
      </c>
      <c r="H1293" s="2">
        <v>1019.3063760000001</v>
      </c>
      <c r="I1293" s="104"/>
    </row>
    <row r="1294" spans="7:9" x14ac:dyDescent="0.3">
      <c r="G1294">
        <v>52645</v>
      </c>
      <c r="H1294" s="2">
        <v>867.15305263157882</v>
      </c>
      <c r="I1294" s="104"/>
    </row>
    <row r="1295" spans="7:9" x14ac:dyDescent="0.3">
      <c r="G1295">
        <v>52653</v>
      </c>
      <c r="H1295" s="2">
        <v>1840.7548945454546</v>
      </c>
      <c r="I1295" s="104"/>
    </row>
    <row r="1296" spans="7:9" x14ac:dyDescent="0.3">
      <c r="G1296">
        <v>52656</v>
      </c>
      <c r="H1296" s="2">
        <v>2222.1053040000002</v>
      </c>
      <c r="I1296" s="104"/>
    </row>
    <row r="1297" spans="7:9" x14ac:dyDescent="0.3">
      <c r="G1297">
        <v>52657</v>
      </c>
      <c r="H1297" s="2">
        <v>1511.9166618181819</v>
      </c>
      <c r="I1297" s="104"/>
    </row>
    <row r="1298" spans="7:9" x14ac:dyDescent="0.3">
      <c r="G1298">
        <v>52659</v>
      </c>
      <c r="H1298" s="2">
        <v>0</v>
      </c>
      <c r="I1298" s="104"/>
    </row>
    <row r="1299" spans="7:9" x14ac:dyDescent="0.3">
      <c r="G1299">
        <v>52660</v>
      </c>
      <c r="H1299" s="2">
        <v>1311.5229018181819</v>
      </c>
      <c r="I1299" s="104"/>
    </row>
    <row r="1300" spans="7:9" x14ac:dyDescent="0.3">
      <c r="G1300">
        <v>52661</v>
      </c>
      <c r="H1300" s="2">
        <v>1441.6434690909091</v>
      </c>
      <c r="I1300" s="104"/>
    </row>
    <row r="1301" spans="7:9" x14ac:dyDescent="0.3">
      <c r="G1301">
        <v>52665</v>
      </c>
      <c r="H1301" s="2">
        <v>1876.3362327272728</v>
      </c>
      <c r="I1301" s="104"/>
    </row>
    <row r="1302" spans="7:9" x14ac:dyDescent="0.3">
      <c r="G1302">
        <v>52666</v>
      </c>
      <c r="H1302" s="2">
        <v>1170.717672</v>
      </c>
      <c r="I1302" s="104"/>
    </row>
    <row r="1303" spans="7:9" x14ac:dyDescent="0.3">
      <c r="G1303">
        <v>52667</v>
      </c>
      <c r="H1303" s="2">
        <v>2473.314288</v>
      </c>
      <c r="I1303" s="104"/>
    </row>
    <row r="1304" spans="7:9" x14ac:dyDescent="0.3">
      <c r="G1304">
        <v>52669</v>
      </c>
      <c r="H1304" s="2">
        <v>1102.6891781818183</v>
      </c>
      <c r="I1304" s="104"/>
    </row>
    <row r="1305" spans="7:9" x14ac:dyDescent="0.3">
      <c r="G1305">
        <v>52672</v>
      </c>
      <c r="H1305" s="2">
        <v>-43.195323636363639</v>
      </c>
      <c r="I1305" s="104"/>
    </row>
    <row r="1306" spans="7:9" x14ac:dyDescent="0.3">
      <c r="G1306">
        <v>52674</v>
      </c>
      <c r="H1306" s="2">
        <v>-324.92353454545452</v>
      </c>
      <c r="I1306" s="104"/>
    </row>
    <row r="1307" spans="7:9" x14ac:dyDescent="0.3">
      <c r="G1307">
        <v>52678</v>
      </c>
      <c r="H1307" s="2">
        <v>0</v>
      </c>
      <c r="I1307" s="104"/>
    </row>
    <row r="1308" spans="7:9" x14ac:dyDescent="0.3">
      <c r="G1308">
        <v>52679</v>
      </c>
      <c r="H1308" s="2">
        <v>1802.8264960000001</v>
      </c>
      <c r="I1308" s="104"/>
    </row>
    <row r="1309" spans="7:9" x14ac:dyDescent="0.3">
      <c r="G1309">
        <v>52682</v>
      </c>
      <c r="H1309" s="2">
        <v>1582.1424945454546</v>
      </c>
      <c r="I1309" s="104"/>
    </row>
    <row r="1310" spans="7:9" x14ac:dyDescent="0.3">
      <c r="G1310">
        <v>52689</v>
      </c>
      <c r="H1310" s="2">
        <v>1599.8208581818183</v>
      </c>
      <c r="I1310" s="104"/>
    </row>
    <row r="1311" spans="7:9" x14ac:dyDescent="0.3">
      <c r="G1311">
        <v>52691</v>
      </c>
      <c r="H1311" s="2">
        <v>1760.3482254545456</v>
      </c>
      <c r="I1311" s="104"/>
    </row>
    <row r="1312" spans="7:9" x14ac:dyDescent="0.3">
      <c r="G1312">
        <v>52694</v>
      </c>
      <c r="H1312" s="2">
        <v>1070.8432914285713</v>
      </c>
      <c r="I1312" s="104"/>
    </row>
    <row r="1313" spans="7:9" x14ac:dyDescent="0.3">
      <c r="G1313">
        <v>52697</v>
      </c>
      <c r="H1313" s="2">
        <v>2040.0678181818182</v>
      </c>
      <c r="I1313" s="104"/>
    </row>
    <row r="1314" spans="7:9" x14ac:dyDescent="0.3">
      <c r="G1314">
        <v>52699</v>
      </c>
      <c r="H1314" s="2">
        <v>1503.4352872727272</v>
      </c>
      <c r="I1314" s="104"/>
    </row>
    <row r="1315" spans="7:9" x14ac:dyDescent="0.3">
      <c r="G1315">
        <v>52715</v>
      </c>
      <c r="H1315" s="2">
        <v>1308.6543600000002</v>
      </c>
      <c r="I1315" s="104"/>
    </row>
    <row r="1316" spans="7:9" x14ac:dyDescent="0.3">
      <c r="G1316">
        <v>52718</v>
      </c>
      <c r="H1316" s="2">
        <v>1881.2559915789473</v>
      </c>
      <c r="I1316" s="104"/>
    </row>
    <row r="1317" spans="7:9" x14ac:dyDescent="0.3">
      <c r="G1317">
        <v>52719</v>
      </c>
      <c r="H1317" s="2">
        <v>1354.8538560000002</v>
      </c>
      <c r="I1317" s="104"/>
    </row>
    <row r="1318" spans="7:9" x14ac:dyDescent="0.3">
      <c r="G1318">
        <v>52721</v>
      </c>
      <c r="H1318" s="2">
        <v>1214.3899276190475</v>
      </c>
      <c r="I1318" s="104"/>
    </row>
    <row r="1319" spans="7:9" x14ac:dyDescent="0.3">
      <c r="G1319">
        <v>52723</v>
      </c>
      <c r="H1319" s="2">
        <v>0</v>
      </c>
      <c r="I1319" s="104"/>
    </row>
    <row r="1320" spans="7:9" x14ac:dyDescent="0.3">
      <c r="G1320">
        <v>52730</v>
      </c>
      <c r="H1320" s="2">
        <v>2004.4773890909091</v>
      </c>
      <c r="I1320" s="104"/>
    </row>
    <row r="1321" spans="7:9" x14ac:dyDescent="0.3">
      <c r="G1321">
        <v>52731</v>
      </c>
      <c r="H1321" s="2">
        <v>1190.052232</v>
      </c>
      <c r="I1321" s="104"/>
    </row>
    <row r="1322" spans="7:9" x14ac:dyDescent="0.3">
      <c r="G1322">
        <v>52733</v>
      </c>
      <c r="H1322" s="2">
        <v>0</v>
      </c>
      <c r="I1322" s="104"/>
    </row>
    <row r="1323" spans="7:9" x14ac:dyDescent="0.3">
      <c r="G1323">
        <v>52734</v>
      </c>
      <c r="H1323" s="2">
        <v>2621.9529236363642</v>
      </c>
      <c r="I1323" s="104"/>
    </row>
    <row r="1324" spans="7:9" x14ac:dyDescent="0.3">
      <c r="G1324">
        <v>52735</v>
      </c>
      <c r="H1324" s="2">
        <v>3139.4738690909094</v>
      </c>
      <c r="I1324" s="104"/>
    </row>
    <row r="1325" spans="7:9" x14ac:dyDescent="0.3">
      <c r="G1325">
        <v>52741</v>
      </c>
      <c r="H1325" s="2">
        <v>1314.8233890909091</v>
      </c>
      <c r="I1325" s="104"/>
    </row>
    <row r="1326" spans="7:9" x14ac:dyDescent="0.3">
      <c r="G1326">
        <v>52745</v>
      </c>
      <c r="H1326" s="2">
        <v>3188.1926836363637</v>
      </c>
      <c r="I1326" s="104"/>
    </row>
    <row r="1327" spans="7:9" x14ac:dyDescent="0.3">
      <c r="G1327">
        <v>52748</v>
      </c>
      <c r="H1327" s="2">
        <v>1972.7509520000001</v>
      </c>
      <c r="I1327" s="104"/>
    </row>
    <row r="1328" spans="7:9" x14ac:dyDescent="0.3">
      <c r="G1328">
        <v>52750</v>
      </c>
      <c r="H1328" s="2">
        <v>1546.7778545454548</v>
      </c>
      <c r="I1328" s="104"/>
    </row>
    <row r="1329" spans="7:9" x14ac:dyDescent="0.3">
      <c r="G1329">
        <v>52755</v>
      </c>
      <c r="H1329" s="2">
        <v>1333.8323047619049</v>
      </c>
      <c r="I1329" s="104"/>
    </row>
    <row r="1330" spans="7:9" x14ac:dyDescent="0.3">
      <c r="G1330">
        <v>52761</v>
      </c>
      <c r="H1330" s="2">
        <v>1952.6943542857143</v>
      </c>
      <c r="I1330" s="104"/>
    </row>
    <row r="1331" spans="7:9" x14ac:dyDescent="0.3">
      <c r="G1331">
        <v>52763</v>
      </c>
      <c r="H1331" s="2">
        <v>1487.4353381818182</v>
      </c>
      <c r="I1331" s="104"/>
    </row>
    <row r="1332" spans="7:9" x14ac:dyDescent="0.3">
      <c r="G1332">
        <v>52768</v>
      </c>
      <c r="H1332" s="2">
        <v>1200.0306981818183</v>
      </c>
      <c r="I1332" s="104"/>
    </row>
    <row r="1333" spans="7:9" x14ac:dyDescent="0.3">
      <c r="G1333">
        <v>52772</v>
      </c>
      <c r="H1333" s="2">
        <v>785.27775157894746</v>
      </c>
      <c r="I1333" s="104"/>
    </row>
    <row r="1334" spans="7:9" x14ac:dyDescent="0.3">
      <c r="G1334">
        <v>52777</v>
      </c>
      <c r="H1334" s="2">
        <v>0</v>
      </c>
      <c r="I1334" s="104"/>
    </row>
    <row r="1335" spans="7:9" x14ac:dyDescent="0.3">
      <c r="G1335">
        <v>52778</v>
      </c>
      <c r="H1335" s="2">
        <v>1363.5823280000002</v>
      </c>
      <c r="I1335" s="104"/>
    </row>
    <row r="1336" spans="7:9" x14ac:dyDescent="0.3">
      <c r="G1336">
        <v>52781</v>
      </c>
      <c r="H1336" s="2">
        <v>1631.5264145454546</v>
      </c>
      <c r="I1336" s="104"/>
    </row>
    <row r="1337" spans="7:9" x14ac:dyDescent="0.3">
      <c r="G1337">
        <v>52782</v>
      </c>
      <c r="H1337" s="2">
        <v>1265.0164581818181</v>
      </c>
      <c r="I1337" s="104"/>
    </row>
    <row r="1338" spans="7:9" x14ac:dyDescent="0.3">
      <c r="G1338">
        <v>52785</v>
      </c>
      <c r="H1338" s="2">
        <v>1158.4359054545455</v>
      </c>
      <c r="I1338" s="104"/>
    </row>
    <row r="1339" spans="7:9" x14ac:dyDescent="0.3">
      <c r="G1339">
        <v>52789</v>
      </c>
      <c r="H1339" s="2">
        <v>0</v>
      </c>
      <c r="I1339" s="104"/>
    </row>
    <row r="1340" spans="7:9" x14ac:dyDescent="0.3">
      <c r="G1340">
        <v>52799</v>
      </c>
      <c r="H1340" s="2">
        <v>1191.078290909091</v>
      </c>
      <c r="I1340" s="104"/>
    </row>
    <row r="1341" spans="7:9" x14ac:dyDescent="0.3">
      <c r="G1341">
        <v>52800</v>
      </c>
      <c r="H1341" s="2">
        <v>1691.2444727272728</v>
      </c>
      <c r="I1341" s="104"/>
    </row>
    <row r="1342" spans="7:9" x14ac:dyDescent="0.3">
      <c r="G1342">
        <v>52813</v>
      </c>
      <c r="H1342" s="2">
        <v>0</v>
      </c>
      <c r="I1342" s="104"/>
    </row>
    <row r="1343" spans="7:9" x14ac:dyDescent="0.3">
      <c r="G1343">
        <v>52815</v>
      </c>
      <c r="H1343" s="2">
        <v>0</v>
      </c>
      <c r="I1343" s="104"/>
    </row>
    <row r="1344" spans="7:9" x14ac:dyDescent="0.3">
      <c r="G1344">
        <v>52816</v>
      </c>
      <c r="H1344" s="2">
        <v>1147.0542545454546</v>
      </c>
      <c r="I1344" s="104"/>
    </row>
    <row r="1345" spans="7:9" x14ac:dyDescent="0.3">
      <c r="G1345">
        <v>52824</v>
      </c>
      <c r="H1345" s="2">
        <v>1592.4016145454545</v>
      </c>
      <c r="I1345" s="104"/>
    </row>
    <row r="1346" spans="7:9" x14ac:dyDescent="0.3">
      <c r="G1346">
        <v>52833</v>
      </c>
      <c r="H1346" s="2">
        <v>785.96429818181821</v>
      </c>
      <c r="I1346" s="104"/>
    </row>
    <row r="1347" spans="7:9" x14ac:dyDescent="0.3">
      <c r="G1347">
        <v>52836</v>
      </c>
      <c r="H1347" s="2">
        <v>1387.9117309090909</v>
      </c>
      <c r="I1347" s="104"/>
    </row>
    <row r="1348" spans="7:9" x14ac:dyDescent="0.3">
      <c r="G1348">
        <v>52839</v>
      </c>
      <c r="H1348" s="2">
        <v>946.29046545454548</v>
      </c>
      <c r="I1348" s="104"/>
    </row>
    <row r="1349" spans="7:9" x14ac:dyDescent="0.3">
      <c r="G1349">
        <v>52845</v>
      </c>
      <c r="H1349" s="2">
        <v>1150.6976560000001</v>
      </c>
      <c r="I1349" s="104"/>
    </row>
    <row r="1350" spans="7:9" x14ac:dyDescent="0.3">
      <c r="G1350">
        <v>52852</v>
      </c>
      <c r="H1350" s="2">
        <v>0.18383272727272726</v>
      </c>
      <c r="I1350" s="104"/>
    </row>
    <row r="1351" spans="7:9" x14ac:dyDescent="0.3">
      <c r="G1351">
        <v>52859</v>
      </c>
      <c r="H1351" s="2">
        <v>1600.2650285714287</v>
      </c>
      <c r="I1351" s="104"/>
    </row>
    <row r="1352" spans="7:9" x14ac:dyDescent="0.3">
      <c r="G1352">
        <v>52863</v>
      </c>
      <c r="H1352" s="2">
        <v>1345.6032654545456</v>
      </c>
      <c r="I1352" s="104"/>
    </row>
    <row r="1353" spans="7:9" x14ac:dyDescent="0.3">
      <c r="G1353">
        <v>52868</v>
      </c>
      <c r="H1353" s="2">
        <v>1862.0560218181818</v>
      </c>
      <c r="I1353" s="104"/>
    </row>
    <row r="1354" spans="7:9" x14ac:dyDescent="0.3">
      <c r="G1354">
        <v>52872</v>
      </c>
      <c r="H1354" s="2">
        <v>1594.5875957894737</v>
      </c>
      <c r="I1354" s="104"/>
    </row>
    <row r="1355" spans="7:9" x14ac:dyDescent="0.3">
      <c r="G1355">
        <v>52876</v>
      </c>
      <c r="H1355" s="2">
        <v>-104.27942545454546</v>
      </c>
      <c r="I1355" s="104"/>
    </row>
    <row r="1356" spans="7:9" x14ac:dyDescent="0.3">
      <c r="G1356">
        <v>52877</v>
      </c>
      <c r="H1356" s="2">
        <v>965.96255999999994</v>
      </c>
      <c r="I1356" s="104"/>
    </row>
    <row r="1357" spans="7:9" x14ac:dyDescent="0.3">
      <c r="G1357">
        <v>52878</v>
      </c>
      <c r="H1357" s="2">
        <v>1995.741309090909</v>
      </c>
      <c r="I1357" s="104"/>
    </row>
    <row r="1358" spans="7:9" x14ac:dyDescent="0.3">
      <c r="G1358">
        <v>52889</v>
      </c>
      <c r="H1358" s="2">
        <v>1365.9595563636365</v>
      </c>
      <c r="I1358" s="104"/>
    </row>
    <row r="1359" spans="7:9" x14ac:dyDescent="0.3">
      <c r="G1359">
        <v>52896</v>
      </c>
      <c r="H1359" s="2">
        <v>1287.003469090909</v>
      </c>
      <c r="I1359" s="104"/>
    </row>
    <row r="1360" spans="7:9" x14ac:dyDescent="0.3">
      <c r="G1360">
        <v>52898</v>
      </c>
      <c r="H1360" s="2">
        <v>1093.0108190476192</v>
      </c>
      <c r="I1360" s="104"/>
    </row>
    <row r="1361" spans="7:9" x14ac:dyDescent="0.3">
      <c r="G1361">
        <v>52899</v>
      </c>
      <c r="H1361" s="2">
        <v>891.10174400000005</v>
      </c>
      <c r="I1361" s="104"/>
    </row>
    <row r="1362" spans="7:9" x14ac:dyDescent="0.3">
      <c r="G1362">
        <v>52901</v>
      </c>
      <c r="H1362" s="2">
        <v>1865.8795127272726</v>
      </c>
      <c r="I1362" s="104"/>
    </row>
    <row r="1363" spans="7:9" x14ac:dyDescent="0.3">
      <c r="G1363">
        <v>52907</v>
      </c>
      <c r="H1363" s="2">
        <v>1295.9308072727272</v>
      </c>
      <c r="I1363" s="104"/>
    </row>
    <row r="1364" spans="7:9" x14ac:dyDescent="0.3">
      <c r="G1364">
        <v>52908</v>
      </c>
      <c r="H1364" s="2">
        <v>1284.3416076190476</v>
      </c>
      <c r="I1364" s="104"/>
    </row>
    <row r="1365" spans="7:9" x14ac:dyDescent="0.3">
      <c r="G1365">
        <v>52909</v>
      </c>
      <c r="H1365" s="2">
        <v>1628.3070399999999</v>
      </c>
      <c r="I1365" s="104"/>
    </row>
    <row r="1366" spans="7:9" x14ac:dyDescent="0.3">
      <c r="G1366">
        <v>52913</v>
      </c>
      <c r="H1366" s="2">
        <v>0</v>
      </c>
      <c r="I1366" s="104"/>
    </row>
    <row r="1367" spans="7:9" x14ac:dyDescent="0.3">
      <c r="G1367">
        <v>52914</v>
      </c>
      <c r="H1367" s="2">
        <v>1656.221888</v>
      </c>
      <c r="I1367" s="104"/>
    </row>
    <row r="1368" spans="7:9" x14ac:dyDescent="0.3">
      <c r="G1368">
        <v>52920</v>
      </c>
      <c r="H1368" s="2">
        <v>932.79738909090906</v>
      </c>
      <c r="I1368" s="104"/>
    </row>
    <row r="1369" spans="7:9" x14ac:dyDescent="0.3">
      <c r="G1369">
        <v>52921</v>
      </c>
      <c r="H1369" s="2">
        <v>1673.3539127272729</v>
      </c>
      <c r="I1369" s="104"/>
    </row>
    <row r="1370" spans="7:9" x14ac:dyDescent="0.3">
      <c r="G1370">
        <v>52929</v>
      </c>
      <c r="H1370" s="2">
        <v>1299.9128800000001</v>
      </c>
      <c r="I1370" s="104"/>
    </row>
    <row r="1371" spans="7:9" x14ac:dyDescent="0.3">
      <c r="G1371">
        <v>52933</v>
      </c>
      <c r="H1371" s="2">
        <v>1335.3061180952382</v>
      </c>
      <c r="I1371" s="104"/>
    </row>
    <row r="1372" spans="7:9" x14ac:dyDescent="0.3">
      <c r="G1372">
        <v>52935</v>
      </c>
      <c r="H1372" s="2">
        <v>0</v>
      </c>
      <c r="I1372" s="104"/>
    </row>
    <row r="1373" spans="7:9" x14ac:dyDescent="0.3">
      <c r="G1373">
        <v>52936</v>
      </c>
      <c r="H1373" s="2">
        <v>1039.637416</v>
      </c>
      <c r="I1373" s="104"/>
    </row>
    <row r="1374" spans="7:9" x14ac:dyDescent="0.3">
      <c r="G1374">
        <v>52938</v>
      </c>
      <c r="H1374" s="2">
        <v>1557.8253890909091</v>
      </c>
      <c r="I1374" s="104"/>
    </row>
    <row r="1375" spans="7:9" x14ac:dyDescent="0.3">
      <c r="G1375">
        <v>52940</v>
      </c>
      <c r="H1375" s="2">
        <v>1280.8323490909092</v>
      </c>
      <c r="I1375" s="104"/>
    </row>
    <row r="1376" spans="7:9" x14ac:dyDescent="0.3">
      <c r="G1376">
        <v>52941</v>
      </c>
      <c r="H1376" s="2">
        <v>1557.8700190476193</v>
      </c>
      <c r="I1376" s="104"/>
    </row>
    <row r="1377" spans="7:9" x14ac:dyDescent="0.3">
      <c r="G1377">
        <v>52942</v>
      </c>
      <c r="H1377" s="2">
        <v>2550.7589527272726</v>
      </c>
      <c r="I1377" s="104"/>
    </row>
    <row r="1378" spans="7:9" x14ac:dyDescent="0.3">
      <c r="G1378">
        <v>52950</v>
      </c>
      <c r="H1378" s="2">
        <v>880.98828952380961</v>
      </c>
      <c r="I1378" s="104"/>
    </row>
    <row r="1379" spans="7:9" x14ac:dyDescent="0.3">
      <c r="G1379">
        <v>52959</v>
      </c>
      <c r="H1379" s="2">
        <v>1704.6571563636364</v>
      </c>
      <c r="I1379" s="104"/>
    </row>
    <row r="1380" spans="7:9" x14ac:dyDescent="0.3">
      <c r="G1380">
        <v>52960</v>
      </c>
      <c r="H1380" s="2">
        <v>1350.2653672727274</v>
      </c>
      <c r="I1380" s="104"/>
    </row>
    <row r="1381" spans="7:9" x14ac:dyDescent="0.3">
      <c r="G1381">
        <v>52970</v>
      </c>
      <c r="H1381" s="2">
        <v>1416.9244945454548</v>
      </c>
      <c r="I1381" s="104"/>
    </row>
    <row r="1382" spans="7:9" x14ac:dyDescent="0.3">
      <c r="G1382">
        <v>52985</v>
      </c>
      <c r="H1382" s="2">
        <v>1569.4069963636366</v>
      </c>
      <c r="I1382" s="104"/>
    </row>
    <row r="1383" spans="7:9" x14ac:dyDescent="0.3">
      <c r="G1383">
        <v>52986</v>
      </c>
      <c r="H1383" s="2">
        <v>1434.4542472727276</v>
      </c>
      <c r="I1383" s="104"/>
    </row>
    <row r="1384" spans="7:9" x14ac:dyDescent="0.3">
      <c r="G1384">
        <v>52990</v>
      </c>
      <c r="H1384" s="2">
        <v>-50.534538181818192</v>
      </c>
      <c r="I1384" s="104"/>
    </row>
    <row r="1385" spans="7:9" x14ac:dyDescent="0.3">
      <c r="G1385">
        <v>52991</v>
      </c>
      <c r="H1385" s="2">
        <v>1765.1705236363637</v>
      </c>
      <c r="I1385" s="104"/>
    </row>
    <row r="1386" spans="7:9" x14ac:dyDescent="0.3">
      <c r="G1386">
        <v>53002</v>
      </c>
      <c r="H1386" s="2">
        <v>3255.5381520000005</v>
      </c>
      <c r="I1386" s="104"/>
    </row>
    <row r="1387" spans="7:9" x14ac:dyDescent="0.3">
      <c r="G1387">
        <v>53011</v>
      </c>
      <c r="H1387" s="2">
        <v>3144.0418971428571</v>
      </c>
      <c r="I1387" s="104"/>
    </row>
    <row r="1388" spans="7:9" x14ac:dyDescent="0.3">
      <c r="G1388">
        <v>53013</v>
      </c>
      <c r="H1388" s="2">
        <v>987.1450909090911</v>
      </c>
      <c r="I1388" s="104"/>
    </row>
    <row r="1389" spans="7:9" x14ac:dyDescent="0.3">
      <c r="G1389">
        <v>53014</v>
      </c>
      <c r="H1389" s="2">
        <v>1729.5981236363639</v>
      </c>
      <c r="I1389" s="104"/>
    </row>
    <row r="1390" spans="7:9" x14ac:dyDescent="0.3">
      <c r="G1390">
        <v>53018</v>
      </c>
      <c r="H1390" s="2">
        <v>1426.9686063157897</v>
      </c>
      <c r="I1390" s="104"/>
    </row>
    <row r="1391" spans="7:9" x14ac:dyDescent="0.3">
      <c r="G1391">
        <v>53020</v>
      </c>
      <c r="H1391" s="2">
        <v>2625.0061818181821</v>
      </c>
      <c r="I1391" s="104"/>
    </row>
    <row r="1392" spans="7:9" x14ac:dyDescent="0.3">
      <c r="G1392">
        <v>53023</v>
      </c>
      <c r="H1392" s="2">
        <v>1396.8855840000001</v>
      </c>
      <c r="I1392" s="104"/>
    </row>
    <row r="1393" spans="7:9" x14ac:dyDescent="0.3">
      <c r="G1393">
        <v>53026</v>
      </c>
      <c r="H1393" s="2">
        <v>670.02020000000005</v>
      </c>
      <c r="I1393" s="104"/>
    </row>
    <row r="1394" spans="7:9" x14ac:dyDescent="0.3">
      <c r="G1394">
        <v>53028</v>
      </c>
      <c r="H1394" s="2">
        <v>1159.5681745454547</v>
      </c>
      <c r="I1394" s="104"/>
    </row>
    <row r="1395" spans="7:9" x14ac:dyDescent="0.3">
      <c r="G1395">
        <v>53040</v>
      </c>
      <c r="H1395" s="2">
        <v>574.96508000000006</v>
      </c>
      <c r="I1395" s="104"/>
    </row>
    <row r="1396" spans="7:9" x14ac:dyDescent="0.3">
      <c r="G1396">
        <v>53041</v>
      </c>
      <c r="H1396" s="2">
        <v>1279.8294327272727</v>
      </c>
      <c r="I1396" s="104"/>
    </row>
    <row r="1397" spans="7:9" x14ac:dyDescent="0.3">
      <c r="G1397">
        <v>53042</v>
      </c>
      <c r="H1397" s="2">
        <v>761.73830545454553</v>
      </c>
      <c r="I1397" s="104"/>
    </row>
    <row r="1398" spans="7:9" x14ac:dyDescent="0.3">
      <c r="G1398">
        <v>53047</v>
      </c>
      <c r="H1398" s="2">
        <v>972.02139428571434</v>
      </c>
      <c r="I1398" s="104"/>
    </row>
    <row r="1399" spans="7:9" x14ac:dyDescent="0.3">
      <c r="G1399">
        <v>53048</v>
      </c>
      <c r="H1399" s="2">
        <v>1347.6471242105263</v>
      </c>
      <c r="I1399" s="104"/>
    </row>
    <row r="1400" spans="7:9" x14ac:dyDescent="0.3">
      <c r="G1400">
        <v>53049</v>
      </c>
      <c r="H1400" s="2">
        <v>3327.2676581818182</v>
      </c>
      <c r="I1400" s="104"/>
    </row>
    <row r="1401" spans="7:9" x14ac:dyDescent="0.3">
      <c r="G1401">
        <v>53050</v>
      </c>
      <c r="H1401" s="2">
        <v>1218.2077381818183</v>
      </c>
      <c r="I1401" s="104"/>
    </row>
    <row r="1402" spans="7:9" x14ac:dyDescent="0.3">
      <c r="G1402">
        <v>53053</v>
      </c>
      <c r="H1402" s="2">
        <v>2502.8691360000003</v>
      </c>
      <c r="I1402" s="104"/>
    </row>
    <row r="1403" spans="7:9" x14ac:dyDescent="0.3">
      <c r="G1403">
        <v>53059</v>
      </c>
      <c r="H1403" s="2">
        <v>1267.2737890909091</v>
      </c>
      <c r="I1403" s="104"/>
    </row>
    <row r="1404" spans="7:9" x14ac:dyDescent="0.3">
      <c r="G1404">
        <v>53061</v>
      </c>
      <c r="H1404" s="2">
        <v>0</v>
      </c>
      <c r="I1404" s="104"/>
    </row>
    <row r="1405" spans="7:9" x14ac:dyDescent="0.3">
      <c r="G1405">
        <v>53065</v>
      </c>
      <c r="H1405" s="2">
        <v>1164.4566545454545</v>
      </c>
      <c r="I1405" s="104"/>
    </row>
    <row r="1406" spans="7:9" x14ac:dyDescent="0.3">
      <c r="G1406">
        <v>53067</v>
      </c>
      <c r="H1406" s="2">
        <v>1143.9159927272729</v>
      </c>
      <c r="I1406" s="104"/>
    </row>
    <row r="1407" spans="7:9" x14ac:dyDescent="0.3">
      <c r="G1407">
        <v>53077</v>
      </c>
      <c r="H1407" s="2">
        <v>1960.149418181818</v>
      </c>
      <c r="I1407" s="104"/>
    </row>
    <row r="1408" spans="7:9" x14ac:dyDescent="0.3">
      <c r="G1408">
        <v>53078</v>
      </c>
      <c r="H1408" s="2">
        <v>2459.358916363637</v>
      </c>
      <c r="I1408" s="104"/>
    </row>
    <row r="1409" spans="7:9" x14ac:dyDescent="0.3">
      <c r="G1409">
        <v>53081</v>
      </c>
      <c r="H1409" s="2">
        <v>1079.576690909091</v>
      </c>
      <c r="I1409" s="104"/>
    </row>
    <row r="1410" spans="7:9" x14ac:dyDescent="0.3">
      <c r="G1410">
        <v>53084</v>
      </c>
      <c r="H1410" s="2">
        <v>1077.3923927272726</v>
      </c>
      <c r="I1410" s="104"/>
    </row>
    <row r="1411" spans="7:9" x14ac:dyDescent="0.3">
      <c r="G1411">
        <v>53085</v>
      </c>
      <c r="H1411" s="2">
        <v>3928.0997454545454</v>
      </c>
      <c r="I1411" s="104"/>
    </row>
    <row r="1412" spans="7:9" x14ac:dyDescent="0.3">
      <c r="G1412">
        <v>53088</v>
      </c>
      <c r="H1412" s="2">
        <v>1477.8301381818183</v>
      </c>
      <c r="I1412" s="104"/>
    </row>
    <row r="1413" spans="7:9" x14ac:dyDescent="0.3">
      <c r="G1413">
        <v>53092</v>
      </c>
      <c r="H1413" s="2">
        <v>1877.5226400000001</v>
      </c>
      <c r="I1413" s="104"/>
    </row>
    <row r="1414" spans="7:9" x14ac:dyDescent="0.3">
      <c r="G1414">
        <v>53094</v>
      </c>
      <c r="H1414" s="2">
        <v>1016.4645890909092</v>
      </c>
      <c r="I1414" s="104"/>
    </row>
    <row r="1415" spans="7:9" x14ac:dyDescent="0.3">
      <c r="G1415">
        <v>53101</v>
      </c>
      <c r="H1415" s="2">
        <v>991.34659636363631</v>
      </c>
      <c r="I1415" s="104"/>
    </row>
    <row r="1416" spans="7:9" x14ac:dyDescent="0.3">
      <c r="G1416">
        <v>53102</v>
      </c>
      <c r="H1416" s="2">
        <v>0</v>
      </c>
      <c r="I1416" s="104"/>
    </row>
    <row r="1417" spans="7:9" x14ac:dyDescent="0.3">
      <c r="G1417">
        <v>53105</v>
      </c>
      <c r="H1417" s="2">
        <v>1487.444210909091</v>
      </c>
      <c r="I1417" s="104"/>
    </row>
    <row r="1418" spans="7:9" x14ac:dyDescent="0.3">
      <c r="G1418">
        <v>53106</v>
      </c>
      <c r="H1418" s="2">
        <v>1326.3052290909091</v>
      </c>
      <c r="I1418" s="104"/>
    </row>
    <row r="1419" spans="7:9" x14ac:dyDescent="0.3">
      <c r="G1419">
        <v>53110</v>
      </c>
      <c r="H1419" s="2">
        <v>1518.6790981818183</v>
      </c>
      <c r="I1419" s="104"/>
    </row>
    <row r="1420" spans="7:9" x14ac:dyDescent="0.3">
      <c r="G1420">
        <v>53121</v>
      </c>
      <c r="H1420" s="2">
        <v>0</v>
      </c>
      <c r="I1420" s="104"/>
    </row>
    <row r="1421" spans="7:9" x14ac:dyDescent="0.3">
      <c r="G1421">
        <v>53125</v>
      </c>
      <c r="H1421" s="2">
        <v>1369.9653090909094</v>
      </c>
      <c r="I1421" s="104"/>
    </row>
    <row r="1422" spans="7:9" x14ac:dyDescent="0.3">
      <c r="G1422">
        <v>53129</v>
      </c>
      <c r="H1422" s="2">
        <v>702.37026285714296</v>
      </c>
      <c r="I1422" s="104"/>
    </row>
    <row r="1423" spans="7:9" x14ac:dyDescent="0.3">
      <c r="G1423">
        <v>53131</v>
      </c>
      <c r="H1423" s="2">
        <v>640.70139428571429</v>
      </c>
      <c r="I1423" s="104"/>
    </row>
    <row r="1424" spans="7:9" x14ac:dyDescent="0.3">
      <c r="G1424">
        <v>53134</v>
      </c>
      <c r="H1424" s="2">
        <v>1878.116181818182</v>
      </c>
      <c r="I1424" s="104"/>
    </row>
    <row r="1425" spans="7:9" x14ac:dyDescent="0.3">
      <c r="G1425">
        <v>53138</v>
      </c>
      <c r="H1425" s="2">
        <v>830.37766736842116</v>
      </c>
      <c r="I1425" s="104"/>
    </row>
    <row r="1426" spans="7:9" x14ac:dyDescent="0.3">
      <c r="G1426">
        <v>53142</v>
      </c>
      <c r="H1426" s="2">
        <v>752.82118095238093</v>
      </c>
      <c r="I1426" s="104"/>
    </row>
    <row r="1427" spans="7:9" x14ac:dyDescent="0.3">
      <c r="G1427">
        <v>53143</v>
      </c>
      <c r="H1427" s="2">
        <v>1037.1558095238095</v>
      </c>
      <c r="I1427" s="104"/>
    </row>
    <row r="1428" spans="7:9" x14ac:dyDescent="0.3">
      <c r="G1428">
        <v>53149</v>
      </c>
      <c r="H1428" s="2">
        <v>864.53863200000023</v>
      </c>
      <c r="I1428" s="104"/>
    </row>
    <row r="1429" spans="7:9" x14ac:dyDescent="0.3">
      <c r="G1429">
        <v>53151</v>
      </c>
      <c r="H1429" s="2">
        <v>1110.5264076190476</v>
      </c>
      <c r="I1429" s="104"/>
    </row>
    <row r="1430" spans="7:9" x14ac:dyDescent="0.3">
      <c r="G1430">
        <v>53152</v>
      </c>
      <c r="H1430" s="2">
        <v>1405.7238763636365</v>
      </c>
      <c r="I1430" s="104"/>
    </row>
    <row r="1431" spans="7:9" x14ac:dyDescent="0.3">
      <c r="G1431">
        <v>53158</v>
      </c>
      <c r="H1431" s="2">
        <v>694.18298666666669</v>
      </c>
      <c r="I1431" s="104"/>
    </row>
    <row r="1432" spans="7:9" x14ac:dyDescent="0.3">
      <c r="G1432">
        <v>53176</v>
      </c>
      <c r="H1432" s="2">
        <v>1193.6061454545456</v>
      </c>
      <c r="I1432" s="104"/>
    </row>
    <row r="1433" spans="7:9" x14ac:dyDescent="0.3">
      <c r="G1433">
        <v>53184</v>
      </c>
      <c r="H1433" s="2">
        <v>1064.1618545454546</v>
      </c>
      <c r="I1433" s="104"/>
    </row>
    <row r="1434" spans="7:9" x14ac:dyDescent="0.3">
      <c r="G1434">
        <v>53189</v>
      </c>
      <c r="H1434" s="2">
        <v>1014.8622181818182</v>
      </c>
      <c r="I1434" s="104"/>
    </row>
    <row r="1435" spans="7:9" x14ac:dyDescent="0.3">
      <c r="G1435">
        <v>53193</v>
      </c>
      <c r="H1435" s="2">
        <v>1937.8827957894737</v>
      </c>
      <c r="I1435" s="104"/>
    </row>
    <row r="1436" spans="7:9" x14ac:dyDescent="0.3">
      <c r="G1436">
        <v>53196</v>
      </c>
      <c r="H1436" s="2">
        <v>1216.3579999999999</v>
      </c>
      <c r="I1436" s="104"/>
    </row>
    <row r="1437" spans="7:9" x14ac:dyDescent="0.3">
      <c r="G1437">
        <v>53201</v>
      </c>
      <c r="H1437" s="2">
        <v>0</v>
      </c>
      <c r="I1437" s="104"/>
    </row>
    <row r="1438" spans="7:9" x14ac:dyDescent="0.3">
      <c r="G1438">
        <v>53203</v>
      </c>
      <c r="H1438" s="2">
        <v>0</v>
      </c>
      <c r="I1438" s="104"/>
    </row>
    <row r="1439" spans="7:9" x14ac:dyDescent="0.3">
      <c r="G1439">
        <v>53208</v>
      </c>
      <c r="H1439" s="2">
        <v>0</v>
      </c>
      <c r="I1439" s="104"/>
    </row>
    <row r="1440" spans="7:9" x14ac:dyDescent="0.3">
      <c r="G1440">
        <v>53213</v>
      </c>
      <c r="H1440" s="2">
        <v>1739.2185600000003</v>
      </c>
      <c r="I1440" s="104"/>
    </row>
    <row r="1441" spans="7:9" x14ac:dyDescent="0.3">
      <c r="G1441">
        <v>53214</v>
      </c>
      <c r="H1441" s="2">
        <v>0</v>
      </c>
      <c r="I1441" s="104"/>
    </row>
    <row r="1442" spans="7:9" x14ac:dyDescent="0.3">
      <c r="G1442">
        <v>53215</v>
      </c>
      <c r="H1442" s="2">
        <v>701.40920000000006</v>
      </c>
      <c r="I1442" s="104"/>
    </row>
    <row r="1443" spans="7:9" x14ac:dyDescent="0.3">
      <c r="G1443">
        <v>53216</v>
      </c>
      <c r="H1443" s="2">
        <v>1215.7724363636364</v>
      </c>
      <c r="I1443" s="104"/>
    </row>
    <row r="1444" spans="7:9" x14ac:dyDescent="0.3">
      <c r="G1444">
        <v>53217</v>
      </c>
      <c r="H1444" s="2">
        <v>933.06135272727283</v>
      </c>
      <c r="I1444" s="104"/>
    </row>
    <row r="1445" spans="7:9" x14ac:dyDescent="0.3">
      <c r="G1445">
        <v>53226</v>
      </c>
      <c r="H1445" s="2">
        <v>895.83732363636364</v>
      </c>
      <c r="I1445" s="104"/>
    </row>
    <row r="1446" spans="7:9" x14ac:dyDescent="0.3">
      <c r="G1446">
        <v>53227</v>
      </c>
      <c r="H1446" s="2">
        <v>1779.8822479999999</v>
      </c>
      <c r="I1446" s="104"/>
    </row>
    <row r="1447" spans="7:9" x14ac:dyDescent="0.3">
      <c r="G1447">
        <v>53228</v>
      </c>
      <c r="H1447" s="2">
        <v>2389.8702836363636</v>
      </c>
      <c r="I1447" s="104"/>
    </row>
    <row r="1448" spans="7:9" x14ac:dyDescent="0.3">
      <c r="G1448">
        <v>53229</v>
      </c>
      <c r="H1448" s="2">
        <v>1605.8444509090909</v>
      </c>
      <c r="I1448" s="104"/>
    </row>
    <row r="1449" spans="7:9" x14ac:dyDescent="0.3">
      <c r="G1449">
        <v>53230</v>
      </c>
      <c r="H1449" s="2">
        <v>1306.2925163636364</v>
      </c>
      <c r="I1449" s="104"/>
    </row>
    <row r="1450" spans="7:9" x14ac:dyDescent="0.3">
      <c r="G1450">
        <v>53231</v>
      </c>
      <c r="H1450" s="2">
        <v>1232.9969600000002</v>
      </c>
      <c r="I1450" s="104"/>
    </row>
    <row r="1451" spans="7:9" x14ac:dyDescent="0.3">
      <c r="G1451">
        <v>53232</v>
      </c>
      <c r="H1451" s="2">
        <v>0</v>
      </c>
      <c r="I1451" s="104"/>
    </row>
    <row r="1452" spans="7:9" x14ac:dyDescent="0.3">
      <c r="G1452">
        <v>53233</v>
      </c>
      <c r="H1452" s="2">
        <v>1121.2305818181819</v>
      </c>
      <c r="I1452" s="104"/>
    </row>
    <row r="1453" spans="7:9" x14ac:dyDescent="0.3">
      <c r="G1453">
        <v>53234</v>
      </c>
      <c r="H1453" s="2">
        <v>1490.8190905263159</v>
      </c>
      <c r="I1453" s="104"/>
    </row>
    <row r="1454" spans="7:9" x14ac:dyDescent="0.3">
      <c r="G1454">
        <v>53235</v>
      </c>
      <c r="H1454" s="2">
        <v>0</v>
      </c>
      <c r="I1454" s="104"/>
    </row>
    <row r="1455" spans="7:9" x14ac:dyDescent="0.3">
      <c r="G1455">
        <v>53238</v>
      </c>
      <c r="H1455" s="2">
        <v>814.8945163636364</v>
      </c>
      <c r="I1455" s="104"/>
    </row>
    <row r="1456" spans="7:9" x14ac:dyDescent="0.3">
      <c r="G1456">
        <v>53240</v>
      </c>
      <c r="H1456" s="2">
        <v>999.506349090909</v>
      </c>
      <c r="I1456" s="104"/>
    </row>
    <row r="1457" spans="7:9" x14ac:dyDescent="0.3">
      <c r="G1457">
        <v>53242</v>
      </c>
      <c r="H1457" s="2">
        <v>0</v>
      </c>
      <c r="I1457" s="104"/>
    </row>
    <row r="1458" spans="7:9" x14ac:dyDescent="0.3">
      <c r="G1458">
        <v>53243</v>
      </c>
      <c r="H1458" s="2">
        <v>1102.7020876190477</v>
      </c>
      <c r="I1458" s="104"/>
    </row>
    <row r="1459" spans="7:9" x14ac:dyDescent="0.3">
      <c r="G1459">
        <v>53249</v>
      </c>
      <c r="H1459" s="2">
        <v>1047.4792872727273</v>
      </c>
      <c r="I1459" s="104"/>
    </row>
    <row r="1460" spans="7:9" x14ac:dyDescent="0.3">
      <c r="G1460">
        <v>53250</v>
      </c>
      <c r="H1460" s="2">
        <v>1136.2547127272728</v>
      </c>
      <c r="I1460" s="104"/>
    </row>
    <row r="1461" spans="7:9" x14ac:dyDescent="0.3">
      <c r="G1461">
        <v>53256</v>
      </c>
      <c r="H1461" s="2">
        <v>1686.5745980952383</v>
      </c>
      <c r="I1461" s="104"/>
    </row>
    <row r="1462" spans="7:9" x14ac:dyDescent="0.3">
      <c r="G1462">
        <v>53258</v>
      </c>
      <c r="H1462" s="2">
        <v>4339.9610400000001</v>
      </c>
      <c r="I1462" s="104"/>
    </row>
    <row r="1463" spans="7:9" x14ac:dyDescent="0.3">
      <c r="G1463">
        <v>53261</v>
      </c>
      <c r="H1463" s="2">
        <v>616.06074909090921</v>
      </c>
      <c r="I1463" s="104"/>
    </row>
    <row r="1464" spans="7:9" x14ac:dyDescent="0.3">
      <c r="G1464">
        <v>53262</v>
      </c>
      <c r="H1464" s="2">
        <v>589.77103999999997</v>
      </c>
      <c r="I1464" s="104"/>
    </row>
    <row r="1465" spans="7:9" x14ac:dyDescent="0.3">
      <c r="G1465">
        <v>53263</v>
      </c>
      <c r="H1465" s="2">
        <v>1402.5596290909091</v>
      </c>
      <c r="I1465" s="104"/>
    </row>
    <row r="1466" spans="7:9" x14ac:dyDescent="0.3">
      <c r="G1466">
        <v>53264</v>
      </c>
      <c r="H1466" s="2">
        <v>1019.2417381818182</v>
      </c>
      <c r="I1466" s="104"/>
    </row>
    <row r="1467" spans="7:9" x14ac:dyDescent="0.3">
      <c r="G1467">
        <v>53266</v>
      </c>
      <c r="H1467" s="2">
        <v>1104.1565454545455</v>
      </c>
      <c r="I1467" s="104"/>
    </row>
    <row r="1468" spans="7:9" x14ac:dyDescent="0.3">
      <c r="G1468">
        <v>53269</v>
      </c>
      <c r="H1468" s="2">
        <v>779.48722181818187</v>
      </c>
      <c r="I1468" s="104"/>
    </row>
    <row r="1469" spans="7:9" x14ac:dyDescent="0.3">
      <c r="G1469">
        <v>53270</v>
      </c>
      <c r="H1469" s="2">
        <v>897.7187733333335</v>
      </c>
      <c r="I1469" s="104"/>
    </row>
    <row r="1470" spans="7:9" x14ac:dyDescent="0.3">
      <c r="G1470">
        <v>53273</v>
      </c>
      <c r="H1470" s="2">
        <v>1840.2654109090909</v>
      </c>
      <c r="I1470" s="104"/>
    </row>
    <row r="1471" spans="7:9" x14ac:dyDescent="0.3">
      <c r="G1471">
        <v>53274</v>
      </c>
      <c r="H1471" s="2">
        <v>1782.1090472727274</v>
      </c>
      <c r="I1471" s="104"/>
    </row>
    <row r="1472" spans="7:9" x14ac:dyDescent="0.3">
      <c r="G1472">
        <v>53276</v>
      </c>
      <c r="H1472" s="2">
        <v>1526.2838472727274</v>
      </c>
      <c r="I1472" s="104"/>
    </row>
    <row r="1473" spans="7:9" x14ac:dyDescent="0.3">
      <c r="G1473">
        <v>53279</v>
      </c>
      <c r="H1473" s="2">
        <v>602.99982545454554</v>
      </c>
      <c r="I1473" s="104"/>
    </row>
    <row r="1474" spans="7:9" x14ac:dyDescent="0.3">
      <c r="G1474">
        <v>53283</v>
      </c>
      <c r="H1474" s="2">
        <v>1071.0056218181819</v>
      </c>
      <c r="I1474" s="104"/>
    </row>
    <row r="1475" spans="7:9" x14ac:dyDescent="0.3">
      <c r="G1475">
        <v>53284</v>
      </c>
      <c r="H1475" s="2">
        <v>1449.9358780952382</v>
      </c>
      <c r="I1475" s="104"/>
    </row>
    <row r="1476" spans="7:9" x14ac:dyDescent="0.3">
      <c r="G1476">
        <v>53285</v>
      </c>
      <c r="H1476" s="2">
        <v>1772.3117018181817</v>
      </c>
      <c r="I1476" s="104"/>
    </row>
    <row r="1477" spans="7:9" x14ac:dyDescent="0.3">
      <c r="G1477">
        <v>53286</v>
      </c>
      <c r="H1477" s="2">
        <v>1025.0401672727273</v>
      </c>
      <c r="I1477" s="104"/>
    </row>
    <row r="1478" spans="7:9" x14ac:dyDescent="0.3">
      <c r="G1478">
        <v>53294</v>
      </c>
      <c r="H1478" s="2">
        <v>1006.5757333333333</v>
      </c>
      <c r="I1478" s="104"/>
    </row>
    <row r="1479" spans="7:9" x14ac:dyDescent="0.3">
      <c r="G1479">
        <v>53295</v>
      </c>
      <c r="H1479" s="2">
        <v>1148.2622160000001</v>
      </c>
      <c r="I1479" s="104"/>
    </row>
    <row r="1480" spans="7:9" x14ac:dyDescent="0.3">
      <c r="G1480">
        <v>53298</v>
      </c>
      <c r="H1480" s="2">
        <v>1131.0955054545454</v>
      </c>
      <c r="I1480" s="104"/>
    </row>
    <row r="1481" spans="7:9" x14ac:dyDescent="0.3">
      <c r="G1481">
        <v>53299</v>
      </c>
      <c r="H1481" s="2">
        <v>1110.6075127272729</v>
      </c>
      <c r="I1481" s="104"/>
    </row>
    <row r="1482" spans="7:9" x14ac:dyDescent="0.3">
      <c r="G1482">
        <v>53301</v>
      </c>
      <c r="H1482" s="2">
        <v>1392.5648160000001</v>
      </c>
      <c r="I1482" s="104"/>
    </row>
    <row r="1483" spans="7:9" x14ac:dyDescent="0.3">
      <c r="G1483">
        <v>53302</v>
      </c>
      <c r="H1483" s="2">
        <v>0</v>
      </c>
      <c r="I1483" s="104"/>
    </row>
    <row r="1484" spans="7:9" x14ac:dyDescent="0.3">
      <c r="G1484">
        <v>53305</v>
      </c>
      <c r="H1484" s="2">
        <v>0</v>
      </c>
      <c r="I1484" s="104"/>
    </row>
    <row r="1485" spans="7:9" x14ac:dyDescent="0.3">
      <c r="G1485">
        <v>53306</v>
      </c>
      <c r="H1485" s="2">
        <v>1359.943461818182</v>
      </c>
      <c r="I1485" s="104"/>
    </row>
    <row r="1486" spans="7:9" x14ac:dyDescent="0.3">
      <c r="G1486">
        <v>53310</v>
      </c>
      <c r="H1486" s="2">
        <v>1027.1716436363638</v>
      </c>
      <c r="I1486" s="104"/>
    </row>
    <row r="1487" spans="7:9" x14ac:dyDescent="0.3">
      <c r="G1487">
        <v>53312</v>
      </c>
      <c r="H1487" s="2">
        <v>1032.4196290909092</v>
      </c>
      <c r="I1487" s="104"/>
    </row>
    <row r="1488" spans="7:9" x14ac:dyDescent="0.3">
      <c r="G1488">
        <v>53313</v>
      </c>
      <c r="H1488" s="2">
        <v>698.80369600000006</v>
      </c>
      <c r="I1488" s="104"/>
    </row>
    <row r="1489" spans="7:9" x14ac:dyDescent="0.3">
      <c r="G1489">
        <v>53315</v>
      </c>
      <c r="H1489" s="2">
        <v>1533.0926560000003</v>
      </c>
      <c r="I1489" s="104"/>
    </row>
    <row r="1490" spans="7:9" x14ac:dyDescent="0.3">
      <c r="G1490">
        <v>53318</v>
      </c>
      <c r="H1490" s="2">
        <v>1999.3668884210529</v>
      </c>
      <c r="I1490" s="104"/>
    </row>
    <row r="1491" spans="7:9" x14ac:dyDescent="0.3">
      <c r="G1491">
        <v>53319</v>
      </c>
      <c r="H1491" s="2">
        <v>1755.6530273684214</v>
      </c>
      <c r="I1491" s="104"/>
    </row>
    <row r="1492" spans="7:9" x14ac:dyDescent="0.3">
      <c r="G1492">
        <v>53321</v>
      </c>
      <c r="H1492" s="2">
        <v>0</v>
      </c>
      <c r="I1492" s="104"/>
    </row>
    <row r="1493" spans="7:9" x14ac:dyDescent="0.3">
      <c r="G1493">
        <v>53325</v>
      </c>
      <c r="H1493" s="2">
        <v>610.07638545454552</v>
      </c>
      <c r="I1493" s="104"/>
    </row>
    <row r="1494" spans="7:9" x14ac:dyDescent="0.3">
      <c r="G1494">
        <v>53327</v>
      </c>
      <c r="H1494" s="2">
        <v>962.38148799999999</v>
      </c>
      <c r="I1494" s="104"/>
    </row>
    <row r="1495" spans="7:9" x14ac:dyDescent="0.3">
      <c r="G1495">
        <v>53329</v>
      </c>
      <c r="H1495" s="2">
        <v>1490.3072145454546</v>
      </c>
      <c r="I1495" s="104"/>
    </row>
    <row r="1496" spans="7:9" x14ac:dyDescent="0.3">
      <c r="G1496">
        <v>53340</v>
      </c>
      <c r="H1496" s="2">
        <v>1338.2906545454548</v>
      </c>
      <c r="I1496" s="104"/>
    </row>
    <row r="1497" spans="7:9" x14ac:dyDescent="0.3">
      <c r="G1497">
        <v>53341</v>
      </c>
      <c r="H1497" s="2">
        <v>1792.3283127272728</v>
      </c>
      <c r="I1497" s="104"/>
    </row>
    <row r="1498" spans="7:9" x14ac:dyDescent="0.3">
      <c r="G1498">
        <v>53344</v>
      </c>
      <c r="H1498" s="2">
        <v>1147.8590981818181</v>
      </c>
      <c r="I1498" s="104"/>
    </row>
    <row r="1499" spans="7:9" x14ac:dyDescent="0.3">
      <c r="G1499">
        <v>53347</v>
      </c>
      <c r="H1499" s="2">
        <v>982.22403047619048</v>
      </c>
      <c r="I1499" s="104"/>
    </row>
    <row r="1500" spans="7:9" x14ac:dyDescent="0.3">
      <c r="G1500">
        <v>53348</v>
      </c>
      <c r="H1500" s="2">
        <v>0</v>
      </c>
      <c r="I1500" s="104"/>
    </row>
    <row r="1501" spans="7:9" x14ac:dyDescent="0.3">
      <c r="G1501">
        <v>53350</v>
      </c>
      <c r="H1501" s="2">
        <v>1171.4441381818183</v>
      </c>
      <c r="I1501" s="104"/>
    </row>
    <row r="1502" spans="7:9" x14ac:dyDescent="0.3">
      <c r="G1502">
        <v>53355</v>
      </c>
      <c r="H1502" s="2">
        <v>1242.4248363636364</v>
      </c>
      <c r="I1502" s="104"/>
    </row>
    <row r="1503" spans="7:9" x14ac:dyDescent="0.3">
      <c r="G1503">
        <v>53356</v>
      </c>
      <c r="H1503" s="2">
        <v>1680.4495854545455</v>
      </c>
      <c r="I1503" s="104"/>
    </row>
    <row r="1504" spans="7:9" x14ac:dyDescent="0.3">
      <c r="G1504">
        <v>53358</v>
      </c>
      <c r="H1504" s="2">
        <v>1157.2845890909091</v>
      </c>
      <c r="I1504" s="104"/>
    </row>
    <row r="1505" spans="7:9" x14ac:dyDescent="0.3">
      <c r="G1505">
        <v>53359</v>
      </c>
      <c r="H1505" s="2">
        <v>1053.6677866666666</v>
      </c>
      <c r="I1505" s="104"/>
    </row>
    <row r="1506" spans="7:9" x14ac:dyDescent="0.3">
      <c r="G1506">
        <v>53362</v>
      </c>
      <c r="H1506" s="2">
        <v>1836.6957714285718</v>
      </c>
      <c r="I1506" s="104"/>
    </row>
    <row r="1507" spans="7:9" x14ac:dyDescent="0.3">
      <c r="G1507">
        <v>53365</v>
      </c>
      <c r="H1507" s="2">
        <v>2942.9569090909094</v>
      </c>
      <c r="I1507" s="104"/>
    </row>
    <row r="1508" spans="7:9" x14ac:dyDescent="0.3">
      <c r="G1508">
        <v>53366</v>
      </c>
      <c r="H1508" s="2">
        <v>1592.4257672727272</v>
      </c>
      <c r="I1508" s="104"/>
    </row>
    <row r="1509" spans="7:9" x14ac:dyDescent="0.3">
      <c r="G1509">
        <v>53372</v>
      </c>
      <c r="H1509" s="2">
        <v>1241.1402690909092</v>
      </c>
      <c r="I1509" s="104"/>
    </row>
    <row r="1510" spans="7:9" x14ac:dyDescent="0.3">
      <c r="G1510">
        <v>53373</v>
      </c>
      <c r="H1510" s="2">
        <v>892.08478545454545</v>
      </c>
      <c r="I1510" s="104"/>
    </row>
    <row r="1511" spans="7:9" x14ac:dyDescent="0.3">
      <c r="G1511">
        <v>53377</v>
      </c>
      <c r="H1511" s="2">
        <v>2636.3029309090912</v>
      </c>
      <c r="I1511" s="104"/>
    </row>
    <row r="1512" spans="7:9" x14ac:dyDescent="0.3">
      <c r="G1512">
        <v>53378</v>
      </c>
      <c r="H1512" s="2">
        <v>1134.8135288888889</v>
      </c>
      <c r="I1512" s="104"/>
    </row>
    <row r="1513" spans="7:9" x14ac:dyDescent="0.3">
      <c r="G1513">
        <v>53380</v>
      </c>
      <c r="H1513" s="2">
        <v>2121.9634836363634</v>
      </c>
      <c r="I1513" s="104"/>
    </row>
    <row r="1514" spans="7:9" x14ac:dyDescent="0.3">
      <c r="G1514">
        <v>53381</v>
      </c>
      <c r="H1514" s="2">
        <v>703.86700952380943</v>
      </c>
      <c r="I1514" s="104"/>
    </row>
    <row r="1515" spans="7:9" x14ac:dyDescent="0.3">
      <c r="G1515">
        <v>53383</v>
      </c>
      <c r="H1515" s="2">
        <v>909.90123200000005</v>
      </c>
      <c r="I1515" s="104"/>
    </row>
    <row r="1516" spans="7:9" x14ac:dyDescent="0.3">
      <c r="G1516">
        <v>53384</v>
      </c>
      <c r="H1516" s="2">
        <v>1052.5395657142858</v>
      </c>
      <c r="I1516" s="104"/>
    </row>
    <row r="1517" spans="7:9" x14ac:dyDescent="0.3">
      <c r="G1517">
        <v>53386</v>
      </c>
      <c r="H1517" s="2">
        <v>1012.2115428571429</v>
      </c>
      <c r="I1517" s="104"/>
    </row>
    <row r="1518" spans="7:9" x14ac:dyDescent="0.3">
      <c r="G1518">
        <v>53387</v>
      </c>
      <c r="H1518" s="2">
        <v>901.6916072727272</v>
      </c>
      <c r="I1518" s="104"/>
    </row>
    <row r="1519" spans="7:9" x14ac:dyDescent="0.3">
      <c r="G1519">
        <v>53389</v>
      </c>
      <c r="H1519" s="2">
        <v>1117.3362618181818</v>
      </c>
      <c r="I1519" s="104"/>
    </row>
    <row r="1520" spans="7:9" x14ac:dyDescent="0.3">
      <c r="G1520">
        <v>53390</v>
      </c>
      <c r="H1520" s="2">
        <v>789.09491047619042</v>
      </c>
      <c r="I1520" s="104"/>
    </row>
    <row r="1521" spans="7:9" x14ac:dyDescent="0.3">
      <c r="G1521">
        <v>53392</v>
      </c>
      <c r="H1521" s="2">
        <v>1099.9384581818183</v>
      </c>
      <c r="I1521" s="104"/>
    </row>
    <row r="1522" spans="7:9" x14ac:dyDescent="0.3">
      <c r="G1522">
        <v>53393</v>
      </c>
      <c r="H1522" s="2">
        <v>0</v>
      </c>
      <c r="I1522" s="104"/>
    </row>
    <row r="1523" spans="7:9" x14ac:dyDescent="0.3">
      <c r="G1523">
        <v>53395</v>
      </c>
      <c r="H1523" s="2">
        <v>688.63885090909093</v>
      </c>
      <c r="I1523" s="104"/>
    </row>
    <row r="1524" spans="7:9" x14ac:dyDescent="0.3">
      <c r="G1524">
        <v>53397</v>
      </c>
      <c r="H1524" s="2">
        <v>2081.6599127272725</v>
      </c>
      <c r="I1524" s="104"/>
    </row>
    <row r="1525" spans="7:9" x14ac:dyDescent="0.3">
      <c r="G1525">
        <v>53398</v>
      </c>
      <c r="H1525" s="2">
        <v>1194.6959272727272</v>
      </c>
      <c r="I1525" s="104"/>
    </row>
    <row r="1526" spans="7:9" x14ac:dyDescent="0.3">
      <c r="G1526">
        <v>53402</v>
      </c>
      <c r="H1526" s="2">
        <v>1012.9131272727273</v>
      </c>
      <c r="I1526" s="104"/>
    </row>
    <row r="1527" spans="7:9" x14ac:dyDescent="0.3">
      <c r="G1527">
        <v>53406</v>
      </c>
      <c r="H1527" s="2">
        <v>710.86411636363641</v>
      </c>
      <c r="I1527" s="104"/>
    </row>
    <row r="1528" spans="7:9" x14ac:dyDescent="0.3">
      <c r="G1528">
        <v>53409</v>
      </c>
      <c r="H1528" s="2">
        <v>1179.9509389473685</v>
      </c>
      <c r="I1528" s="104"/>
    </row>
    <row r="1529" spans="7:9" x14ac:dyDescent="0.3">
      <c r="G1529">
        <v>53410</v>
      </c>
      <c r="H1529" s="2">
        <v>1488.6514778947369</v>
      </c>
      <c r="I1529" s="104"/>
    </row>
    <row r="1530" spans="7:9" x14ac:dyDescent="0.3">
      <c r="G1530">
        <v>53412</v>
      </c>
      <c r="H1530" s="2">
        <v>1234.6122240000002</v>
      </c>
      <c r="I1530" s="104"/>
    </row>
    <row r="1531" spans="7:9" x14ac:dyDescent="0.3">
      <c r="G1531">
        <v>53414</v>
      </c>
      <c r="H1531" s="2">
        <v>0</v>
      </c>
      <c r="I1531" s="104"/>
    </row>
    <row r="1532" spans="7:9" x14ac:dyDescent="0.3">
      <c r="G1532">
        <v>53416</v>
      </c>
      <c r="H1532" s="2">
        <v>1120.1857676190477</v>
      </c>
      <c r="I1532" s="104"/>
    </row>
    <row r="1533" spans="7:9" x14ac:dyDescent="0.3">
      <c r="G1533">
        <v>53417</v>
      </c>
      <c r="H1533" s="2">
        <v>707.66157714285714</v>
      </c>
      <c r="I1533" s="104"/>
    </row>
    <row r="1534" spans="7:9" x14ac:dyDescent="0.3">
      <c r="G1534">
        <v>53422</v>
      </c>
      <c r="H1534" s="2">
        <v>1663.0562254545455</v>
      </c>
      <c r="I1534" s="104"/>
    </row>
    <row r="1535" spans="7:9" x14ac:dyDescent="0.3">
      <c r="G1535">
        <v>53426</v>
      </c>
      <c r="H1535" s="2">
        <v>1190.9132145454546</v>
      </c>
      <c r="I1535" s="104"/>
    </row>
    <row r="1536" spans="7:9" x14ac:dyDescent="0.3">
      <c r="G1536">
        <v>53427</v>
      </c>
      <c r="H1536" s="2">
        <v>775.62276000000008</v>
      </c>
      <c r="I1536" s="104"/>
    </row>
    <row r="1537" spans="7:9" x14ac:dyDescent="0.3">
      <c r="G1537">
        <v>53430</v>
      </c>
      <c r="H1537" s="2">
        <v>1491.7849676190478</v>
      </c>
      <c r="I1537" s="104"/>
    </row>
    <row r="1538" spans="7:9" x14ac:dyDescent="0.3">
      <c r="G1538">
        <v>53431</v>
      </c>
      <c r="H1538" s="2">
        <v>1186.4126857142858</v>
      </c>
      <c r="I1538" s="104"/>
    </row>
    <row r="1539" spans="7:9" x14ac:dyDescent="0.3">
      <c r="G1539">
        <v>53434</v>
      </c>
      <c r="H1539" s="2">
        <v>1269.4272436363635</v>
      </c>
      <c r="I1539" s="104"/>
    </row>
    <row r="1540" spans="7:9" x14ac:dyDescent="0.3">
      <c r="G1540">
        <v>53436</v>
      </c>
      <c r="H1540" s="2">
        <v>1884.2928363636365</v>
      </c>
      <c r="I1540" s="104"/>
    </row>
    <row r="1541" spans="7:9" x14ac:dyDescent="0.3">
      <c r="G1541">
        <v>53443</v>
      </c>
      <c r="H1541" s="2">
        <v>825.47839999999997</v>
      </c>
      <c r="I1541" s="104"/>
    </row>
    <row r="1542" spans="7:9" x14ac:dyDescent="0.3">
      <c r="G1542">
        <v>53445</v>
      </c>
      <c r="H1542" s="2">
        <v>0</v>
      </c>
      <c r="I1542" s="104"/>
    </row>
    <row r="1543" spans="7:9" x14ac:dyDescent="0.3">
      <c r="G1543">
        <v>53450</v>
      </c>
      <c r="H1543" s="2">
        <v>1078.6823490909089</v>
      </c>
      <c r="I1543" s="104"/>
    </row>
    <row r="1544" spans="7:9" x14ac:dyDescent="0.3">
      <c r="G1544">
        <v>53451</v>
      </c>
      <c r="H1544" s="2">
        <v>1248.9999636363639</v>
      </c>
      <c r="I1544" s="104"/>
    </row>
    <row r="1545" spans="7:9" x14ac:dyDescent="0.3">
      <c r="G1545">
        <v>53455</v>
      </c>
      <c r="H1545" s="2">
        <v>884.90032727272728</v>
      </c>
      <c r="I1545" s="104"/>
    </row>
    <row r="1546" spans="7:9" x14ac:dyDescent="0.3">
      <c r="G1546">
        <v>53456</v>
      </c>
      <c r="H1546" s="2">
        <v>1132.7223563636364</v>
      </c>
      <c r="I1546" s="104"/>
    </row>
    <row r="1547" spans="7:9" x14ac:dyDescent="0.3">
      <c r="G1547">
        <v>53458</v>
      </c>
      <c r="H1547" s="2">
        <v>1234.1468080000002</v>
      </c>
      <c r="I1547" s="104"/>
    </row>
    <row r="1548" spans="7:9" x14ac:dyDescent="0.3">
      <c r="G1548">
        <v>53461</v>
      </c>
      <c r="H1548" s="2">
        <v>734.51576727272732</v>
      </c>
      <c r="I1548" s="104"/>
    </row>
    <row r="1549" spans="7:9" x14ac:dyDescent="0.3">
      <c r="G1549">
        <v>53464</v>
      </c>
      <c r="H1549" s="2">
        <v>0</v>
      </c>
      <c r="I1549" s="104"/>
    </row>
    <row r="1550" spans="7:9" x14ac:dyDescent="0.3">
      <c r="G1550">
        <v>53468</v>
      </c>
      <c r="H1550" s="2">
        <v>1212.9909409523812</v>
      </c>
      <c r="I1550" s="104"/>
    </row>
    <row r="1551" spans="7:9" x14ac:dyDescent="0.3">
      <c r="G1551">
        <v>53469</v>
      </c>
      <c r="H1551" s="2">
        <v>1559.9331927272726</v>
      </c>
      <c r="I1551" s="104"/>
    </row>
    <row r="1552" spans="7:9" x14ac:dyDescent="0.3">
      <c r="G1552">
        <v>53474</v>
      </c>
      <c r="H1552" s="2">
        <v>1599.1378361904763</v>
      </c>
      <c r="I1552" s="104"/>
    </row>
    <row r="1553" spans="7:9" x14ac:dyDescent="0.3">
      <c r="G1553">
        <v>53475</v>
      </c>
      <c r="H1553" s="2">
        <v>1006.2751161904762</v>
      </c>
      <c r="I1553" s="104"/>
    </row>
    <row r="1554" spans="7:9" x14ac:dyDescent="0.3">
      <c r="G1554">
        <v>53478</v>
      </c>
      <c r="H1554" s="2">
        <v>2773.7992761904766</v>
      </c>
      <c r="I1554" s="104"/>
    </row>
    <row r="1555" spans="7:9" x14ac:dyDescent="0.3">
      <c r="G1555">
        <v>53482</v>
      </c>
      <c r="H1555" s="2">
        <v>780.99755789473693</v>
      </c>
      <c r="I1555" s="104"/>
    </row>
    <row r="1556" spans="7:9" x14ac:dyDescent="0.3">
      <c r="G1556">
        <v>53483</v>
      </c>
      <c r="H1556" s="2">
        <v>0</v>
      </c>
      <c r="I1556" s="104"/>
    </row>
    <row r="1557" spans="7:9" x14ac:dyDescent="0.3">
      <c r="G1557">
        <v>53484</v>
      </c>
      <c r="H1557" s="2">
        <v>1530.8013136842105</v>
      </c>
      <c r="I1557" s="104"/>
    </row>
    <row r="1558" spans="7:9" x14ac:dyDescent="0.3">
      <c r="G1558">
        <v>53485</v>
      </c>
      <c r="H1558" s="2">
        <v>792.49030095238095</v>
      </c>
      <c r="I1558" s="104"/>
    </row>
    <row r="1559" spans="7:9" x14ac:dyDescent="0.3">
      <c r="G1559">
        <v>53486</v>
      </c>
      <c r="H1559" s="2">
        <v>977.72167272727279</v>
      </c>
      <c r="I1559" s="104"/>
    </row>
    <row r="1560" spans="7:9" x14ac:dyDescent="0.3">
      <c r="G1560">
        <v>53487</v>
      </c>
      <c r="H1560" s="2">
        <v>1102.6237600000002</v>
      </c>
      <c r="I1560" s="104"/>
    </row>
    <row r="1561" spans="7:9" x14ac:dyDescent="0.3">
      <c r="G1561">
        <v>53492</v>
      </c>
      <c r="H1561" s="2">
        <v>991.17405818181817</v>
      </c>
      <c r="I1561" s="104"/>
    </row>
    <row r="1562" spans="7:9" x14ac:dyDescent="0.3">
      <c r="G1562">
        <v>53496</v>
      </c>
      <c r="H1562" s="2">
        <v>577.74300363636371</v>
      </c>
      <c r="I1562" s="104"/>
    </row>
    <row r="1563" spans="7:9" x14ac:dyDescent="0.3">
      <c r="G1563">
        <v>53498</v>
      </c>
      <c r="H1563" s="2">
        <v>0</v>
      </c>
      <c r="I1563" s="104"/>
    </row>
    <row r="1564" spans="7:9" x14ac:dyDescent="0.3">
      <c r="G1564">
        <v>53499</v>
      </c>
      <c r="H1564" s="2">
        <v>1227.1891563636366</v>
      </c>
      <c r="I1564" s="104"/>
    </row>
    <row r="1565" spans="7:9" x14ac:dyDescent="0.3">
      <c r="G1565">
        <v>53503</v>
      </c>
      <c r="H1565" s="2">
        <v>631.50959999999998</v>
      </c>
      <c r="I1565" s="104"/>
    </row>
    <row r="1566" spans="7:9" x14ac:dyDescent="0.3">
      <c r="G1566">
        <v>53504</v>
      </c>
      <c r="H1566" s="2">
        <v>0</v>
      </c>
      <c r="I1566" s="104"/>
    </row>
    <row r="1567" spans="7:9" x14ac:dyDescent="0.3">
      <c r="G1567">
        <v>53506</v>
      </c>
      <c r="H1567" s="2">
        <v>3018.4682000000003</v>
      </c>
      <c r="I1567" s="104"/>
    </row>
    <row r="1568" spans="7:9" x14ac:dyDescent="0.3">
      <c r="G1568">
        <v>53512</v>
      </c>
      <c r="H1568" s="2">
        <v>1777.9201963636363</v>
      </c>
      <c r="I1568" s="104"/>
    </row>
    <row r="1569" spans="7:9" x14ac:dyDescent="0.3">
      <c r="G1569">
        <v>53516</v>
      </c>
      <c r="H1569" s="2">
        <v>1337.9988872727274</v>
      </c>
      <c r="I1569" s="104"/>
    </row>
    <row r="1570" spans="7:9" x14ac:dyDescent="0.3">
      <c r="G1570">
        <v>53518</v>
      </c>
      <c r="H1570" s="2">
        <v>812.57695272727278</v>
      </c>
      <c r="I1570" s="104"/>
    </row>
    <row r="1571" spans="7:9" x14ac:dyDescent="0.3">
      <c r="G1571">
        <v>53519</v>
      </c>
      <c r="H1571" s="2">
        <v>1241.6610909090909</v>
      </c>
      <c r="I1571" s="104"/>
    </row>
    <row r="1572" spans="7:9" x14ac:dyDescent="0.3">
      <c r="G1572">
        <v>53521</v>
      </c>
      <c r="H1572" s="2">
        <v>460.94677894736844</v>
      </c>
      <c r="I1572" s="104"/>
    </row>
    <row r="1573" spans="7:9" x14ac:dyDescent="0.3">
      <c r="G1573">
        <v>53523</v>
      </c>
      <c r="H1573" s="2">
        <v>1082.4711127272728</v>
      </c>
      <c r="I1573" s="104"/>
    </row>
    <row r="1574" spans="7:9" x14ac:dyDescent="0.3">
      <c r="G1574">
        <v>53525</v>
      </c>
      <c r="H1574" s="2">
        <v>0</v>
      </c>
      <c r="I1574" s="104"/>
    </row>
    <row r="1575" spans="7:9" x14ac:dyDescent="0.3">
      <c r="G1575">
        <v>53526</v>
      </c>
      <c r="H1575" s="2">
        <v>0</v>
      </c>
      <c r="I1575" s="104"/>
    </row>
    <row r="1576" spans="7:9" x14ac:dyDescent="0.3">
      <c r="G1576">
        <v>53527</v>
      </c>
      <c r="H1576" s="2">
        <v>1140.9400685714288</v>
      </c>
      <c r="I1576" s="104"/>
    </row>
    <row r="1577" spans="7:9" x14ac:dyDescent="0.3">
      <c r="G1577">
        <v>53530</v>
      </c>
      <c r="H1577" s="2">
        <v>1110.7167272727272</v>
      </c>
      <c r="I1577" s="104"/>
    </row>
    <row r="1578" spans="7:9" x14ac:dyDescent="0.3">
      <c r="G1578">
        <v>53538</v>
      </c>
      <c r="H1578" s="2">
        <v>823.61965090909098</v>
      </c>
      <c r="I1578" s="104"/>
    </row>
    <row r="1579" spans="7:9" x14ac:dyDescent="0.3">
      <c r="G1579">
        <v>53540</v>
      </c>
      <c r="H1579" s="2">
        <v>1269.8834618181818</v>
      </c>
      <c r="I1579" s="104"/>
    </row>
    <row r="1580" spans="7:9" x14ac:dyDescent="0.3">
      <c r="G1580">
        <v>53541</v>
      </c>
      <c r="H1580" s="2">
        <v>645.90762909090915</v>
      </c>
      <c r="I1580" s="104"/>
    </row>
    <row r="1581" spans="7:9" x14ac:dyDescent="0.3">
      <c r="G1581">
        <v>53542</v>
      </c>
      <c r="H1581" s="2">
        <v>1322.6455127272729</v>
      </c>
      <c r="I1581" s="104"/>
    </row>
    <row r="1582" spans="7:9" x14ac:dyDescent="0.3">
      <c r="G1582">
        <v>53543</v>
      </c>
      <c r="H1582" s="2">
        <v>691.77227789473682</v>
      </c>
      <c r="I1582" s="104"/>
    </row>
    <row r="1583" spans="7:9" x14ac:dyDescent="0.3">
      <c r="G1583">
        <v>53546</v>
      </c>
      <c r="H1583" s="2">
        <v>1388.4862315789476</v>
      </c>
      <c r="I1583" s="104"/>
    </row>
    <row r="1584" spans="7:9" x14ac:dyDescent="0.3">
      <c r="G1584">
        <v>53547</v>
      </c>
      <c r="H1584" s="2">
        <v>2986.7272757894739</v>
      </c>
      <c r="I1584" s="104"/>
    </row>
    <row r="1585" spans="7:9" x14ac:dyDescent="0.3">
      <c r="G1585">
        <v>53548</v>
      </c>
      <c r="H1585" s="2">
        <v>3672.910408421053</v>
      </c>
      <c r="I1585" s="104"/>
    </row>
    <row r="1586" spans="7:9" x14ac:dyDescent="0.3">
      <c r="G1586">
        <v>53549</v>
      </c>
      <c r="H1586" s="2">
        <v>726.88639999999998</v>
      </c>
      <c r="I1586" s="104"/>
    </row>
    <row r="1587" spans="7:9" x14ac:dyDescent="0.3">
      <c r="G1587">
        <v>53550</v>
      </c>
      <c r="H1587" s="2">
        <v>1083.9134476190477</v>
      </c>
      <c r="I1587" s="104"/>
    </row>
    <row r="1588" spans="7:9" x14ac:dyDescent="0.3">
      <c r="G1588">
        <v>53552</v>
      </c>
      <c r="H1588" s="2">
        <v>883.14965090909084</v>
      </c>
      <c r="I1588" s="104"/>
    </row>
    <row r="1589" spans="7:9" x14ac:dyDescent="0.3">
      <c r="G1589">
        <v>53555</v>
      </c>
      <c r="H1589" s="2">
        <v>1856.2875709090911</v>
      </c>
      <c r="I1589" s="104"/>
    </row>
    <row r="1590" spans="7:9" x14ac:dyDescent="0.3">
      <c r="G1590">
        <v>53559</v>
      </c>
      <c r="H1590" s="2">
        <v>1885.3656457142858</v>
      </c>
      <c r="I1590" s="104"/>
    </row>
    <row r="1591" spans="7:9" x14ac:dyDescent="0.3">
      <c r="G1591">
        <v>53560</v>
      </c>
      <c r="H1591" s="2">
        <v>488.89082666666673</v>
      </c>
      <c r="I1591" s="104"/>
    </row>
    <row r="1592" spans="7:9" x14ac:dyDescent="0.3">
      <c r="G1592">
        <v>53563</v>
      </c>
      <c r="H1592" s="2">
        <v>912.29741090909101</v>
      </c>
      <c r="I1592" s="104"/>
    </row>
    <row r="1593" spans="7:9" x14ac:dyDescent="0.3">
      <c r="G1593">
        <v>53564</v>
      </c>
      <c r="H1593" s="2">
        <v>797.98859200000015</v>
      </c>
      <c r="I1593" s="104"/>
    </row>
    <row r="1594" spans="7:9" x14ac:dyDescent="0.3">
      <c r="G1594">
        <v>53566</v>
      </c>
      <c r="H1594" s="2">
        <v>1319.2245890909091</v>
      </c>
      <c r="I1594" s="104"/>
    </row>
    <row r="1595" spans="7:9" x14ac:dyDescent="0.3">
      <c r="G1595">
        <v>53568</v>
      </c>
      <c r="H1595" s="2">
        <v>2350.9259123809529</v>
      </c>
      <c r="I1595" s="104"/>
    </row>
    <row r="1596" spans="7:9" x14ac:dyDescent="0.3">
      <c r="G1596">
        <v>53569</v>
      </c>
      <c r="H1596" s="2">
        <v>1055.1326736842107</v>
      </c>
      <c r="I1596" s="104"/>
    </row>
    <row r="1597" spans="7:9" x14ac:dyDescent="0.3">
      <c r="G1597">
        <v>53572</v>
      </c>
      <c r="H1597" s="2">
        <v>1121.1735054545456</v>
      </c>
      <c r="I1597" s="104"/>
    </row>
    <row r="1598" spans="7:9" x14ac:dyDescent="0.3">
      <c r="G1598">
        <v>53573</v>
      </c>
      <c r="H1598" s="2">
        <v>1172.5691999999999</v>
      </c>
      <c r="I1598" s="104"/>
    </row>
    <row r="1599" spans="7:9" x14ac:dyDescent="0.3">
      <c r="G1599">
        <v>53574</v>
      </c>
      <c r="H1599" s="2">
        <v>1446.4376290909092</v>
      </c>
      <c r="I1599" s="104"/>
    </row>
    <row r="1600" spans="7:9" x14ac:dyDescent="0.3">
      <c r="G1600">
        <v>53575</v>
      </c>
      <c r="H1600" s="2">
        <v>1005.5598400000001</v>
      </c>
      <c r="I1600" s="104"/>
    </row>
    <row r="1601" spans="7:9" x14ac:dyDescent="0.3">
      <c r="G1601">
        <v>53577</v>
      </c>
      <c r="H1601" s="2">
        <v>1175.6872990476193</v>
      </c>
      <c r="I1601" s="104"/>
    </row>
    <row r="1602" spans="7:9" x14ac:dyDescent="0.3">
      <c r="G1602">
        <v>53578</v>
      </c>
      <c r="H1602" s="2">
        <v>1125.3598036363635</v>
      </c>
      <c r="I1602" s="104"/>
    </row>
    <row r="1603" spans="7:9" x14ac:dyDescent="0.3">
      <c r="G1603">
        <v>53582</v>
      </c>
      <c r="H1603" s="2">
        <v>1193.0517052631578</v>
      </c>
      <c r="I1603" s="104"/>
    </row>
    <row r="1604" spans="7:9" x14ac:dyDescent="0.3">
      <c r="G1604">
        <v>53587</v>
      </c>
      <c r="H1604" s="2">
        <v>794.28853052631575</v>
      </c>
      <c r="I1604" s="104"/>
    </row>
    <row r="1605" spans="7:9" x14ac:dyDescent="0.3">
      <c r="G1605">
        <v>53588</v>
      </c>
      <c r="H1605" s="2">
        <v>1192.2027809523811</v>
      </c>
      <c r="I1605" s="104"/>
    </row>
    <row r="1606" spans="7:9" x14ac:dyDescent="0.3">
      <c r="G1606">
        <v>53591</v>
      </c>
      <c r="H1606" s="2">
        <v>1041.3780080000001</v>
      </c>
      <c r="I1606" s="104"/>
    </row>
    <row r="1607" spans="7:9" x14ac:dyDescent="0.3">
      <c r="G1607">
        <v>53592</v>
      </c>
      <c r="H1607" s="2">
        <v>0</v>
      </c>
      <c r="I1607" s="104"/>
    </row>
    <row r="1608" spans="7:9" x14ac:dyDescent="0.3">
      <c r="G1608">
        <v>53593</v>
      </c>
      <c r="H1608" s="2">
        <v>1089.0831054545456</v>
      </c>
      <c r="I1608" s="104"/>
    </row>
    <row r="1609" spans="7:9" x14ac:dyDescent="0.3">
      <c r="G1609">
        <v>53594</v>
      </c>
      <c r="H1609" s="2">
        <v>1123.9583054545453</v>
      </c>
      <c r="I1609" s="104"/>
    </row>
    <row r="1610" spans="7:9" x14ac:dyDescent="0.3">
      <c r="G1610">
        <v>53595</v>
      </c>
      <c r="H1610" s="2">
        <v>655.08674285714278</v>
      </c>
      <c r="I1610" s="104"/>
    </row>
    <row r="1611" spans="7:9" x14ac:dyDescent="0.3">
      <c r="G1611">
        <v>53597</v>
      </c>
      <c r="H1611" s="2">
        <v>1543.3306400000001</v>
      </c>
      <c r="I1611" s="104"/>
    </row>
    <row r="1612" spans="7:9" x14ac:dyDescent="0.3">
      <c r="G1612">
        <v>53598</v>
      </c>
      <c r="H1612" s="2">
        <v>749.53147428571435</v>
      </c>
      <c r="I1612" s="104"/>
    </row>
    <row r="1613" spans="7:9" x14ac:dyDescent="0.3">
      <c r="G1613">
        <v>53599</v>
      </c>
      <c r="H1613" s="2">
        <v>686.90425142857157</v>
      </c>
      <c r="I1613" s="104"/>
    </row>
    <row r="1614" spans="7:9" x14ac:dyDescent="0.3">
      <c r="G1614">
        <v>53601</v>
      </c>
      <c r="H1614" s="2">
        <v>1740.2032304761904</v>
      </c>
      <c r="I1614" s="104"/>
    </row>
    <row r="1615" spans="7:9" x14ac:dyDescent="0.3">
      <c r="G1615">
        <v>53602</v>
      </c>
      <c r="H1615" s="2">
        <v>1008.5825980952382</v>
      </c>
      <c r="I1615" s="2">
        <v>1050.8256509090909</v>
      </c>
    </row>
    <row r="1616" spans="7:9" x14ac:dyDescent="0.3">
      <c r="G1616">
        <v>53603</v>
      </c>
      <c r="H1616" s="2">
        <v>0</v>
      </c>
      <c r="I1616" s="104"/>
    </row>
    <row r="1617" spans="7:9" x14ac:dyDescent="0.3">
      <c r="G1617">
        <v>53604</v>
      </c>
      <c r="H1617" s="2">
        <v>1101.4301381818182</v>
      </c>
      <c r="I1617" s="104"/>
    </row>
    <row r="1618" spans="7:9" x14ac:dyDescent="0.3">
      <c r="G1618">
        <v>53605</v>
      </c>
      <c r="H1618" s="2">
        <v>0</v>
      </c>
      <c r="I1618" s="104"/>
    </row>
    <row r="1619" spans="7:9" x14ac:dyDescent="0.3">
      <c r="G1619">
        <v>53606</v>
      </c>
      <c r="H1619" s="2">
        <v>0</v>
      </c>
      <c r="I1619" s="104"/>
    </row>
    <row r="1620" spans="7:9" x14ac:dyDescent="0.3">
      <c r="G1620">
        <v>53607</v>
      </c>
      <c r="H1620" s="2">
        <v>652.68293090909083</v>
      </c>
      <c r="I1620" s="104"/>
    </row>
    <row r="1621" spans="7:9" x14ac:dyDescent="0.3">
      <c r="G1621">
        <v>53608</v>
      </c>
      <c r="H1621" s="2">
        <v>1223.582928</v>
      </c>
      <c r="I1621" s="104"/>
    </row>
    <row r="1622" spans="7:9" x14ac:dyDescent="0.3">
      <c r="G1622">
        <v>53610</v>
      </c>
      <c r="H1622" s="2">
        <v>0</v>
      </c>
      <c r="I1622" s="104"/>
    </row>
    <row r="1623" spans="7:9" x14ac:dyDescent="0.3">
      <c r="G1623">
        <v>53613</v>
      </c>
      <c r="H1623" s="2">
        <v>0</v>
      </c>
      <c r="I1623" s="104"/>
    </row>
    <row r="1624" spans="7:9" x14ac:dyDescent="0.3">
      <c r="G1624">
        <v>53614</v>
      </c>
      <c r="H1624" s="2">
        <v>1277.8674763636366</v>
      </c>
      <c r="I1624" s="104"/>
    </row>
    <row r="1625" spans="7:9" x14ac:dyDescent="0.3">
      <c r="G1625">
        <v>53615</v>
      </c>
      <c r="H1625" s="2">
        <v>1763.7234438095238</v>
      </c>
      <c r="I1625" s="104"/>
    </row>
    <row r="1626" spans="7:9" x14ac:dyDescent="0.3">
      <c r="G1626">
        <v>53617</v>
      </c>
      <c r="H1626" s="2">
        <v>0</v>
      </c>
      <c r="I1626" s="104"/>
    </row>
    <row r="1627" spans="7:9" x14ac:dyDescent="0.3">
      <c r="G1627">
        <v>53618</v>
      </c>
      <c r="H1627" s="2">
        <v>1033.3630989473684</v>
      </c>
      <c r="I1627" s="104"/>
    </row>
    <row r="1628" spans="7:9" x14ac:dyDescent="0.3">
      <c r="G1628">
        <v>53619</v>
      </c>
      <c r="H1628" s="2">
        <v>1038.4330021052633</v>
      </c>
      <c r="I1628" s="104"/>
    </row>
    <row r="1629" spans="7:9" x14ac:dyDescent="0.3">
      <c r="G1629">
        <v>53622</v>
      </c>
      <c r="H1629" s="2">
        <v>901.82774545454549</v>
      </c>
      <c r="I1629" s="104"/>
    </row>
    <row r="1630" spans="7:9" x14ac:dyDescent="0.3">
      <c r="G1630">
        <v>53623</v>
      </c>
      <c r="H1630" s="2">
        <v>558.00405818181821</v>
      </c>
      <c r="I1630" s="104"/>
    </row>
    <row r="1631" spans="7:9" x14ac:dyDescent="0.3">
      <c r="G1631">
        <v>53624</v>
      </c>
      <c r="H1631" s="2">
        <v>1572.3663054545457</v>
      </c>
      <c r="I1631" s="104"/>
    </row>
    <row r="1632" spans="7:9" x14ac:dyDescent="0.3">
      <c r="G1632">
        <v>53630</v>
      </c>
      <c r="H1632" s="2">
        <v>0</v>
      </c>
      <c r="I1632" s="104"/>
    </row>
    <row r="1633" spans="7:9" x14ac:dyDescent="0.3">
      <c r="G1633">
        <v>53633</v>
      </c>
      <c r="H1633" s="2">
        <v>1189.4130181818182</v>
      </c>
      <c r="I1633" s="104"/>
    </row>
    <row r="1634" spans="7:9" x14ac:dyDescent="0.3">
      <c r="G1634">
        <v>53634</v>
      </c>
      <c r="H1634" s="2">
        <v>3478.4330690909092</v>
      </c>
      <c r="I1634" s="104"/>
    </row>
    <row r="1635" spans="7:9" x14ac:dyDescent="0.3">
      <c r="G1635">
        <v>53639</v>
      </c>
      <c r="H1635" s="2">
        <v>0</v>
      </c>
      <c r="I1635" s="104"/>
    </row>
    <row r="1636" spans="7:9" x14ac:dyDescent="0.3">
      <c r="G1636">
        <v>53641</v>
      </c>
      <c r="H1636" s="2">
        <v>1050.2098133333334</v>
      </c>
      <c r="I1636" s="104"/>
    </row>
    <row r="1637" spans="7:9" x14ac:dyDescent="0.3">
      <c r="G1637">
        <v>53643</v>
      </c>
      <c r="H1637" s="2">
        <v>875.05754909090922</v>
      </c>
      <c r="I1637" s="104"/>
    </row>
    <row r="1638" spans="7:9" x14ac:dyDescent="0.3">
      <c r="G1638">
        <v>53644</v>
      </c>
      <c r="H1638" s="2">
        <v>1426.1322472727275</v>
      </c>
      <c r="I1638" s="104"/>
    </row>
    <row r="1639" spans="7:9" x14ac:dyDescent="0.3">
      <c r="G1639">
        <v>53646</v>
      </c>
      <c r="H1639" s="2">
        <v>0</v>
      </c>
      <c r="I1639" s="104"/>
    </row>
    <row r="1640" spans="7:9" x14ac:dyDescent="0.3">
      <c r="G1640">
        <v>53649</v>
      </c>
      <c r="H1640" s="2">
        <v>866.95693600000004</v>
      </c>
      <c r="I1640" s="104"/>
    </row>
    <row r="1641" spans="7:9" x14ac:dyDescent="0.3">
      <c r="G1641">
        <v>53651</v>
      </c>
      <c r="H1641" s="2">
        <v>1579.4720076190479</v>
      </c>
      <c r="I1641" s="104"/>
    </row>
    <row r="1642" spans="7:9" x14ac:dyDescent="0.3">
      <c r="G1642">
        <v>53653</v>
      </c>
      <c r="H1642" s="2">
        <v>931.22127999999998</v>
      </c>
      <c r="I1642" s="104"/>
    </row>
    <row r="1643" spans="7:9" x14ac:dyDescent="0.3">
      <c r="G1643">
        <v>53654</v>
      </c>
      <c r="H1643" s="2">
        <v>919.04205818181822</v>
      </c>
      <c r="I1643" s="104"/>
    </row>
    <row r="1644" spans="7:9" x14ac:dyDescent="0.3">
      <c r="G1644">
        <v>53655</v>
      </c>
      <c r="H1644" s="2">
        <v>1071.7937018181817</v>
      </c>
      <c r="I1644" s="104"/>
    </row>
    <row r="1645" spans="7:9" x14ac:dyDescent="0.3">
      <c r="G1645">
        <v>53656</v>
      </c>
      <c r="H1645" s="2">
        <v>911.04700363636368</v>
      </c>
      <c r="I1645" s="104"/>
    </row>
    <row r="1646" spans="7:9" x14ac:dyDescent="0.3">
      <c r="G1646">
        <v>53657</v>
      </c>
      <c r="H1646" s="2">
        <v>932.98016800000005</v>
      </c>
      <c r="I1646" s="104"/>
    </row>
    <row r="1647" spans="7:9" x14ac:dyDescent="0.3">
      <c r="G1647">
        <v>53658</v>
      </c>
      <c r="H1647" s="2">
        <v>1465.2609676190477</v>
      </c>
      <c r="I1647" s="104"/>
    </row>
    <row r="1648" spans="7:9" x14ac:dyDescent="0.3">
      <c r="G1648">
        <v>53659</v>
      </c>
      <c r="H1648" s="2">
        <v>633.09554181818191</v>
      </c>
      <c r="I1648" s="104"/>
    </row>
    <row r="1649" spans="7:9" x14ac:dyDescent="0.3">
      <c r="G1649">
        <v>53661</v>
      </c>
      <c r="H1649" s="2">
        <v>686.96078545454554</v>
      </c>
      <c r="I1649" s="104"/>
    </row>
    <row r="1650" spans="7:9" x14ac:dyDescent="0.3">
      <c r="G1650">
        <v>53662</v>
      </c>
      <c r="H1650" s="2">
        <v>1257.3544509090909</v>
      </c>
      <c r="I1650" s="104"/>
    </row>
    <row r="1651" spans="7:9" x14ac:dyDescent="0.3">
      <c r="G1651">
        <v>53665</v>
      </c>
      <c r="H1651" s="2">
        <v>1045.2712581818182</v>
      </c>
      <c r="I1651" s="104"/>
    </row>
    <row r="1652" spans="7:9" x14ac:dyDescent="0.3">
      <c r="G1652">
        <v>53668</v>
      </c>
      <c r="H1652" s="2">
        <v>953.83114909090909</v>
      </c>
      <c r="I1652" s="104"/>
    </row>
    <row r="1653" spans="7:9" x14ac:dyDescent="0.3">
      <c r="G1653">
        <v>53670</v>
      </c>
      <c r="H1653" s="2">
        <v>0</v>
      </c>
      <c r="I1653" s="104"/>
    </row>
    <row r="1654" spans="7:9" x14ac:dyDescent="0.3">
      <c r="G1654">
        <v>53672</v>
      </c>
      <c r="H1654" s="2">
        <v>940.87207999999998</v>
      </c>
      <c r="I1654" s="104"/>
    </row>
    <row r="1655" spans="7:9" x14ac:dyDescent="0.3">
      <c r="G1655">
        <v>53675</v>
      </c>
      <c r="H1655" s="2">
        <v>1154.6037527272726</v>
      </c>
      <c r="I1655" s="104"/>
    </row>
    <row r="1656" spans="7:9" x14ac:dyDescent="0.3">
      <c r="G1656">
        <v>53676</v>
      </c>
      <c r="H1656" s="2">
        <v>1111.3055927272728</v>
      </c>
      <c r="I1656" s="104"/>
    </row>
    <row r="1657" spans="7:9" x14ac:dyDescent="0.3">
      <c r="G1657">
        <v>53677</v>
      </c>
      <c r="H1657" s="2">
        <v>781.90723636363646</v>
      </c>
      <c r="I1657" s="104"/>
    </row>
    <row r="1658" spans="7:9" x14ac:dyDescent="0.3">
      <c r="G1658">
        <v>53679</v>
      </c>
      <c r="H1658" s="2">
        <v>946.55350545454553</v>
      </c>
      <c r="I1658" s="104"/>
    </row>
    <row r="1659" spans="7:9" x14ac:dyDescent="0.3">
      <c r="G1659">
        <v>53681</v>
      </c>
      <c r="H1659" s="2">
        <v>724.08878545454536</v>
      </c>
      <c r="I1659" s="104"/>
    </row>
    <row r="1660" spans="7:9" x14ac:dyDescent="0.3">
      <c r="G1660">
        <v>53682</v>
      </c>
      <c r="H1660" s="2">
        <v>717.10538909090917</v>
      </c>
      <c r="I1660" s="104"/>
    </row>
    <row r="1661" spans="7:9" x14ac:dyDescent="0.3">
      <c r="G1661">
        <v>53683</v>
      </c>
      <c r="H1661" s="2">
        <v>683.02991238095228</v>
      </c>
      <c r="I1661" s="104"/>
    </row>
    <row r="1662" spans="7:9" x14ac:dyDescent="0.3">
      <c r="G1662">
        <v>53684</v>
      </c>
      <c r="H1662" s="2">
        <v>709.82243636363637</v>
      </c>
      <c r="I1662" s="104"/>
    </row>
    <row r="1663" spans="7:9" x14ac:dyDescent="0.3">
      <c r="G1663">
        <v>53685</v>
      </c>
      <c r="H1663" s="2">
        <v>941.67471272727278</v>
      </c>
      <c r="I1663" s="104"/>
    </row>
    <row r="1664" spans="7:9" x14ac:dyDescent="0.3">
      <c r="G1664">
        <v>53688</v>
      </c>
      <c r="H1664" s="2">
        <v>1127.4969018181816</v>
      </c>
      <c r="I1664" s="104"/>
    </row>
    <row r="1665" spans="7:9" x14ac:dyDescent="0.3">
      <c r="G1665">
        <v>53689</v>
      </c>
      <c r="H1665" s="2">
        <v>1042.2873371428573</v>
      </c>
      <c r="I1665" s="104"/>
    </row>
    <row r="1666" spans="7:9" x14ac:dyDescent="0.3">
      <c r="G1666">
        <v>53693</v>
      </c>
      <c r="H1666" s="2">
        <v>553.15476363636367</v>
      </c>
      <c r="I1666" s="104"/>
    </row>
    <row r="1667" spans="7:9" x14ac:dyDescent="0.3">
      <c r="G1667">
        <v>53694</v>
      </c>
      <c r="H1667" s="2">
        <v>845.63368000000014</v>
      </c>
      <c r="I1667" s="104"/>
    </row>
    <row r="1668" spans="7:9" x14ac:dyDescent="0.3">
      <c r="G1668">
        <v>53696</v>
      </c>
      <c r="H1668" s="2">
        <v>799.87719200000015</v>
      </c>
      <c r="I1668" s="104"/>
    </row>
    <row r="1669" spans="7:9" x14ac:dyDescent="0.3">
      <c r="G1669">
        <v>53697</v>
      </c>
      <c r="H1669" s="2">
        <v>988.88768727272736</v>
      </c>
      <c r="I1669" s="104"/>
    </row>
    <row r="1670" spans="7:9" x14ac:dyDescent="0.3">
      <c r="G1670">
        <v>53698</v>
      </c>
      <c r="H1670" s="2">
        <v>787.26507428571438</v>
      </c>
      <c r="I1670" s="104"/>
    </row>
    <row r="1671" spans="7:9" x14ac:dyDescent="0.3">
      <c r="G1671">
        <v>53699</v>
      </c>
      <c r="H1671" s="2">
        <v>764.04166857142854</v>
      </c>
      <c r="I1671" s="104"/>
    </row>
    <row r="1672" spans="7:9" x14ac:dyDescent="0.3">
      <c r="G1672">
        <v>53700</v>
      </c>
      <c r="H1672" s="2">
        <v>543.05644952380953</v>
      </c>
      <c r="I1672" s="104"/>
    </row>
    <row r="1673" spans="7:9" x14ac:dyDescent="0.3">
      <c r="G1673">
        <v>53701</v>
      </c>
      <c r="H1673" s="2">
        <v>844.27029599999992</v>
      </c>
      <c r="I1673" s="104"/>
    </row>
    <row r="1674" spans="7:9" x14ac:dyDescent="0.3">
      <c r="G1674">
        <v>53706</v>
      </c>
      <c r="H1674" s="2">
        <v>918.48927200000003</v>
      </c>
      <c r="I1674" s="104"/>
    </row>
    <row r="1675" spans="7:9" x14ac:dyDescent="0.3">
      <c r="G1675">
        <v>53708</v>
      </c>
      <c r="H1675" s="2">
        <v>734.04828363636364</v>
      </c>
      <c r="I1675" s="104"/>
    </row>
    <row r="1676" spans="7:9" x14ac:dyDescent="0.3">
      <c r="G1676">
        <v>53709</v>
      </c>
      <c r="H1676" s="2">
        <v>1090.7646981818182</v>
      </c>
      <c r="I1676" s="104"/>
    </row>
    <row r="1677" spans="7:9" x14ac:dyDescent="0.3">
      <c r="G1677">
        <v>53711</v>
      </c>
      <c r="H1677" s="2">
        <v>0</v>
      </c>
      <c r="I1677" s="104"/>
    </row>
    <row r="1678" spans="7:9" x14ac:dyDescent="0.3">
      <c r="G1678">
        <v>53712</v>
      </c>
      <c r="H1678" s="2">
        <v>832.38453818181813</v>
      </c>
      <c r="I1678" s="104"/>
    </row>
    <row r="1679" spans="7:9" x14ac:dyDescent="0.3">
      <c r="G1679">
        <v>53716</v>
      </c>
      <c r="H1679" s="2">
        <v>764.40435368421049</v>
      </c>
      <c r="I1679" s="104"/>
    </row>
    <row r="1680" spans="7:9" x14ac:dyDescent="0.3">
      <c r="G1680">
        <v>53719</v>
      </c>
      <c r="H1680" s="2">
        <v>877.70380363636366</v>
      </c>
      <c r="I1680" s="104"/>
    </row>
    <row r="1681" spans="7:9" x14ac:dyDescent="0.3">
      <c r="G1681">
        <v>53720</v>
      </c>
      <c r="H1681" s="2">
        <v>839.50339636363651</v>
      </c>
      <c r="I1681" s="104"/>
    </row>
    <row r="1682" spans="7:9" x14ac:dyDescent="0.3">
      <c r="G1682">
        <v>53721</v>
      </c>
      <c r="H1682" s="2">
        <v>1251.9455345454546</v>
      </c>
      <c r="I1682" s="104"/>
    </row>
    <row r="1683" spans="7:9" x14ac:dyDescent="0.3">
      <c r="G1683">
        <v>53722</v>
      </c>
      <c r="H1683" s="2">
        <v>1070.4574399999999</v>
      </c>
      <c r="I1683" s="104"/>
    </row>
    <row r="1684" spans="7:9" x14ac:dyDescent="0.3">
      <c r="G1684">
        <v>53723</v>
      </c>
      <c r="H1684" s="2">
        <v>865.72971636363638</v>
      </c>
      <c r="I1684" s="104"/>
    </row>
    <row r="1685" spans="7:9" x14ac:dyDescent="0.3">
      <c r="G1685">
        <v>53724</v>
      </c>
      <c r="H1685" s="2">
        <v>1980.4611636363636</v>
      </c>
      <c r="I1685" s="104"/>
    </row>
    <row r="1686" spans="7:9" x14ac:dyDescent="0.3">
      <c r="G1686">
        <v>53726</v>
      </c>
      <c r="H1686" s="2">
        <v>1017.6765381818183</v>
      </c>
      <c r="I1686" s="104"/>
    </row>
    <row r="1687" spans="7:9" x14ac:dyDescent="0.3">
      <c r="G1687">
        <v>53727</v>
      </c>
      <c r="H1687" s="2">
        <v>1180.8931927272729</v>
      </c>
      <c r="I1687" s="104"/>
    </row>
    <row r="1688" spans="7:9" x14ac:dyDescent="0.3">
      <c r="G1688">
        <v>53728</v>
      </c>
      <c r="H1688" s="2">
        <v>762.38726095238098</v>
      </c>
      <c r="I1688" s="104"/>
    </row>
    <row r="1689" spans="7:9" x14ac:dyDescent="0.3">
      <c r="G1689">
        <v>53731</v>
      </c>
      <c r="H1689" s="2">
        <v>698.33298181818191</v>
      </c>
      <c r="I1689" s="104"/>
    </row>
    <row r="1690" spans="7:9" x14ac:dyDescent="0.3">
      <c r="G1690">
        <v>53732</v>
      </c>
      <c r="H1690" s="2">
        <v>556.59735200000011</v>
      </c>
      <c r="I1690" s="104"/>
    </row>
    <row r="1691" spans="7:9" x14ac:dyDescent="0.3">
      <c r="G1691">
        <v>53733</v>
      </c>
      <c r="H1691" s="2">
        <v>1021.0360945454546</v>
      </c>
      <c r="I1691" s="104"/>
    </row>
    <row r="1692" spans="7:9" x14ac:dyDescent="0.3">
      <c r="G1692">
        <v>53734</v>
      </c>
      <c r="H1692" s="2">
        <v>897.71096727272732</v>
      </c>
      <c r="I1692" s="104"/>
    </row>
    <row r="1693" spans="7:9" x14ac:dyDescent="0.3">
      <c r="G1693">
        <v>53735</v>
      </c>
      <c r="H1693" s="2">
        <v>1552.6385890909091</v>
      </c>
      <c r="I1693" s="104"/>
    </row>
    <row r="1694" spans="7:9" x14ac:dyDescent="0.3">
      <c r="G1694">
        <v>53736</v>
      </c>
      <c r="H1694" s="2">
        <v>927.85583272727274</v>
      </c>
      <c r="I1694" s="104"/>
    </row>
    <row r="1695" spans="7:9" x14ac:dyDescent="0.3">
      <c r="G1695">
        <v>53739</v>
      </c>
      <c r="H1695" s="2">
        <v>1112.7922981818181</v>
      </c>
      <c r="I1695" s="104"/>
    </row>
    <row r="1696" spans="7:9" x14ac:dyDescent="0.3">
      <c r="G1696">
        <v>53740</v>
      </c>
      <c r="H1696" s="2">
        <v>755.2995636363637</v>
      </c>
      <c r="I1696" s="104"/>
    </row>
    <row r="1697" spans="7:9" x14ac:dyDescent="0.3">
      <c r="G1697">
        <v>53744</v>
      </c>
      <c r="H1697" s="2">
        <v>943.69684363636361</v>
      </c>
      <c r="I1697" s="104"/>
    </row>
    <row r="1698" spans="7:9" x14ac:dyDescent="0.3">
      <c r="G1698">
        <v>53745</v>
      </c>
      <c r="H1698" s="2">
        <v>882.45789818181822</v>
      </c>
      <c r="I1698" s="104"/>
    </row>
    <row r="1699" spans="7:9" x14ac:dyDescent="0.3">
      <c r="G1699">
        <v>53746</v>
      </c>
      <c r="H1699" s="2">
        <v>0</v>
      </c>
      <c r="I1699" s="104"/>
    </row>
    <row r="1700" spans="7:9" x14ac:dyDescent="0.3">
      <c r="G1700">
        <v>53747</v>
      </c>
      <c r="H1700" s="2">
        <v>946.68089454545463</v>
      </c>
      <c r="I1700" s="104"/>
    </row>
    <row r="1701" spans="7:9" x14ac:dyDescent="0.3">
      <c r="G1701">
        <v>53748</v>
      </c>
      <c r="H1701" s="2">
        <v>764.2708581818182</v>
      </c>
      <c r="I1701" s="104"/>
    </row>
    <row r="1702" spans="7:9" x14ac:dyDescent="0.3">
      <c r="G1702">
        <v>53751</v>
      </c>
      <c r="H1702" s="2">
        <v>810.53382095238101</v>
      </c>
      <c r="I1702" s="104"/>
    </row>
    <row r="1703" spans="7:9" x14ac:dyDescent="0.3">
      <c r="G1703">
        <v>53752</v>
      </c>
      <c r="H1703" s="2">
        <v>935.90853894736847</v>
      </c>
      <c r="I1703" s="104"/>
    </row>
    <row r="1704" spans="7:9" x14ac:dyDescent="0.3">
      <c r="G1704">
        <v>53754</v>
      </c>
      <c r="H1704" s="2">
        <v>1821.7472581818181</v>
      </c>
      <c r="I1704" s="104"/>
    </row>
    <row r="1705" spans="7:9" x14ac:dyDescent="0.3">
      <c r="G1705">
        <v>53756</v>
      </c>
      <c r="H1705" s="2">
        <v>818.72562909090914</v>
      </c>
      <c r="I1705" s="104"/>
    </row>
    <row r="1706" spans="7:9" x14ac:dyDescent="0.3">
      <c r="G1706">
        <v>53758</v>
      </c>
      <c r="H1706" s="2">
        <v>1402.9150763636362</v>
      </c>
      <c r="I1706" s="104"/>
    </row>
    <row r="1707" spans="7:9" x14ac:dyDescent="0.3">
      <c r="G1707">
        <v>53759</v>
      </c>
      <c r="H1707" s="2">
        <v>785.97633454545462</v>
      </c>
      <c r="I1707" s="104"/>
    </row>
    <row r="1708" spans="7:9" x14ac:dyDescent="0.3">
      <c r="G1708">
        <v>53760</v>
      </c>
      <c r="H1708" s="2">
        <v>1052.764502857143</v>
      </c>
      <c r="I1708" s="104"/>
    </row>
    <row r="1709" spans="7:9" x14ac:dyDescent="0.3">
      <c r="G1709">
        <v>53762</v>
      </c>
      <c r="H1709" s="2">
        <v>946.31081263157887</v>
      </c>
      <c r="I1709" s="104"/>
    </row>
    <row r="1710" spans="7:9" x14ac:dyDescent="0.3">
      <c r="G1710">
        <v>53763</v>
      </c>
      <c r="H1710" s="2">
        <v>930.1895242105262</v>
      </c>
      <c r="I1710" s="104"/>
    </row>
    <row r="1711" spans="7:9" x14ac:dyDescent="0.3">
      <c r="G1711">
        <v>53764</v>
      </c>
      <c r="H1711" s="2">
        <v>543.12031272727279</v>
      </c>
      <c r="I1711" s="104"/>
    </row>
    <row r="1712" spans="7:9" x14ac:dyDescent="0.3">
      <c r="G1712">
        <v>53765</v>
      </c>
      <c r="H1712" s="2">
        <v>653.09931200000005</v>
      </c>
      <c r="I1712" s="104"/>
    </row>
    <row r="1713" spans="7:9" x14ac:dyDescent="0.3">
      <c r="G1713">
        <v>53767</v>
      </c>
      <c r="H1713" s="2">
        <v>640.81565818181821</v>
      </c>
      <c r="I1713" s="104"/>
    </row>
    <row r="1714" spans="7:9" x14ac:dyDescent="0.3">
      <c r="G1714">
        <v>53768</v>
      </c>
      <c r="H1714" s="2">
        <v>0</v>
      </c>
      <c r="I1714" s="104"/>
    </row>
    <row r="1715" spans="7:9" x14ac:dyDescent="0.3">
      <c r="G1715">
        <v>53769</v>
      </c>
      <c r="H1715" s="2">
        <v>965.17522181818185</v>
      </c>
      <c r="I1715" s="104"/>
    </row>
    <row r="1716" spans="7:9" x14ac:dyDescent="0.3">
      <c r="G1716">
        <v>53771</v>
      </c>
      <c r="H1716" s="2">
        <v>846.67140800000004</v>
      </c>
      <c r="I1716" s="104"/>
    </row>
    <row r="1717" spans="7:9" x14ac:dyDescent="0.3">
      <c r="G1717">
        <v>53772</v>
      </c>
      <c r="H1717" s="2">
        <v>0</v>
      </c>
      <c r="I1717" s="104"/>
    </row>
    <row r="1718" spans="7:9" x14ac:dyDescent="0.3">
      <c r="G1718">
        <v>53773</v>
      </c>
      <c r="H1718" s="2">
        <v>0</v>
      </c>
      <c r="I1718" s="104"/>
    </row>
    <row r="1719" spans="7:9" x14ac:dyDescent="0.3">
      <c r="G1719">
        <v>53774</v>
      </c>
      <c r="H1719" s="2">
        <v>1505.8052290909091</v>
      </c>
      <c r="I1719" s="104"/>
    </row>
    <row r="1720" spans="7:9" x14ac:dyDescent="0.3">
      <c r="G1720">
        <v>53775</v>
      </c>
      <c r="H1720" s="2">
        <v>943.30404363636353</v>
      </c>
      <c r="I1720" s="104"/>
    </row>
    <row r="1721" spans="7:9" x14ac:dyDescent="0.3">
      <c r="G1721">
        <v>53777</v>
      </c>
      <c r="H1721" s="2">
        <v>488.88015200000001</v>
      </c>
      <c r="I1721" s="104"/>
    </row>
    <row r="1722" spans="7:9" x14ac:dyDescent="0.3">
      <c r="G1722">
        <v>53778</v>
      </c>
      <c r="H1722" s="2">
        <v>0</v>
      </c>
      <c r="I1722" s="104"/>
    </row>
    <row r="1723" spans="7:9" x14ac:dyDescent="0.3">
      <c r="G1723">
        <v>53780</v>
      </c>
      <c r="H1723" s="2">
        <v>969.31471272727288</v>
      </c>
      <c r="I1723" s="104"/>
    </row>
    <row r="1724" spans="7:9" x14ac:dyDescent="0.3">
      <c r="G1724">
        <v>53781</v>
      </c>
      <c r="H1724" s="2">
        <v>908.13321600000006</v>
      </c>
      <c r="I1724" s="104"/>
    </row>
    <row r="1725" spans="7:9" x14ac:dyDescent="0.3">
      <c r="G1725">
        <v>53782</v>
      </c>
      <c r="H1725" s="2">
        <v>936.55153684210529</v>
      </c>
      <c r="I1725" s="104"/>
    </row>
    <row r="1726" spans="7:9" x14ac:dyDescent="0.3">
      <c r="G1726">
        <v>53783</v>
      </c>
      <c r="H1726" s="2">
        <v>729.44704000000002</v>
      </c>
      <c r="I1726" s="104"/>
    </row>
    <row r="1727" spans="7:9" x14ac:dyDescent="0.3">
      <c r="G1727">
        <v>53784</v>
      </c>
      <c r="H1727" s="2">
        <v>984.89983272727284</v>
      </c>
      <c r="I1727" s="104"/>
    </row>
    <row r="1728" spans="7:9" x14ac:dyDescent="0.3">
      <c r="G1728">
        <v>53787</v>
      </c>
      <c r="H1728" s="2">
        <v>861.31973818181814</v>
      </c>
      <c r="I1728" s="104"/>
    </row>
    <row r="1729" spans="7:9" x14ac:dyDescent="0.3">
      <c r="G1729">
        <v>53788</v>
      </c>
      <c r="H1729" s="2">
        <v>601.49481142857144</v>
      </c>
      <c r="I1729" s="104"/>
    </row>
    <row r="1730" spans="7:9" x14ac:dyDescent="0.3">
      <c r="G1730">
        <v>53790</v>
      </c>
      <c r="H1730" s="2">
        <v>1431.3673090909092</v>
      </c>
      <c r="I1730" s="104"/>
    </row>
    <row r="1731" spans="7:9" x14ac:dyDescent="0.3">
      <c r="G1731">
        <v>53791</v>
      </c>
      <c r="H1731" s="2">
        <v>844.38154909090917</v>
      </c>
      <c r="I1731" s="104"/>
    </row>
    <row r="1732" spans="7:9" x14ac:dyDescent="0.3">
      <c r="G1732">
        <v>53793</v>
      </c>
      <c r="H1732" s="2">
        <v>652.29600727272737</v>
      </c>
      <c r="I1732" s="104"/>
    </row>
    <row r="1733" spans="7:9" x14ac:dyDescent="0.3">
      <c r="G1733">
        <v>53795</v>
      </c>
      <c r="H1733" s="2">
        <v>728.28520727272735</v>
      </c>
      <c r="I1733" s="104"/>
    </row>
    <row r="1734" spans="7:9" x14ac:dyDescent="0.3">
      <c r="G1734">
        <v>53796</v>
      </c>
      <c r="H1734" s="2">
        <v>1032.4117527272726</v>
      </c>
      <c r="I1734" s="104"/>
    </row>
    <row r="1735" spans="7:9" x14ac:dyDescent="0.3">
      <c r="G1735">
        <v>53797</v>
      </c>
      <c r="H1735" s="2">
        <v>1306.5964160000001</v>
      </c>
      <c r="I1735" s="104"/>
    </row>
    <row r="1736" spans="7:9" x14ac:dyDescent="0.3">
      <c r="G1736">
        <v>53801</v>
      </c>
      <c r="H1736" s="2">
        <v>737.39926736842108</v>
      </c>
      <c r="I1736" s="104"/>
    </row>
    <row r="1737" spans="7:9" x14ac:dyDescent="0.3">
      <c r="G1737">
        <v>53804</v>
      </c>
      <c r="H1737" s="2">
        <v>762.7155733333334</v>
      </c>
      <c r="I1737" s="104"/>
    </row>
    <row r="1738" spans="7:9" x14ac:dyDescent="0.3">
      <c r="G1738">
        <v>53805</v>
      </c>
      <c r="H1738" s="2">
        <v>640.9332872727274</v>
      </c>
      <c r="I1738" s="104"/>
    </row>
    <row r="1739" spans="7:9" x14ac:dyDescent="0.3">
      <c r="G1739">
        <v>53807</v>
      </c>
      <c r="H1739" s="2">
        <v>882.20824727272725</v>
      </c>
      <c r="I1739" s="104"/>
    </row>
    <row r="1740" spans="7:9" x14ac:dyDescent="0.3">
      <c r="G1740">
        <v>53808</v>
      </c>
      <c r="H1740" s="2">
        <v>0</v>
      </c>
      <c r="I1740" s="104"/>
    </row>
    <row r="1741" spans="7:9" x14ac:dyDescent="0.3">
      <c r="G1741">
        <v>53810</v>
      </c>
      <c r="H1741" s="2">
        <v>816.39080727272733</v>
      </c>
      <c r="I1741" s="104"/>
    </row>
    <row r="1742" spans="7:9" x14ac:dyDescent="0.3">
      <c r="G1742">
        <v>53812</v>
      </c>
      <c r="H1742" s="2">
        <v>604.11642666666671</v>
      </c>
      <c r="I1742" s="104"/>
    </row>
    <row r="1743" spans="7:9" x14ac:dyDescent="0.3">
      <c r="G1743">
        <v>53814</v>
      </c>
      <c r="H1743" s="2">
        <v>1393.1412654545456</v>
      </c>
      <c r="I1743" s="104"/>
    </row>
    <row r="1744" spans="7:9" x14ac:dyDescent="0.3">
      <c r="G1744">
        <v>53816</v>
      </c>
      <c r="H1744" s="2">
        <v>867.80314181818176</v>
      </c>
      <c r="I1744" s="104"/>
    </row>
    <row r="1745" spans="7:9" x14ac:dyDescent="0.3">
      <c r="G1745">
        <v>53817</v>
      </c>
      <c r="H1745" s="2">
        <v>678.998290909091</v>
      </c>
      <c r="I1745" s="104"/>
    </row>
    <row r="1746" spans="7:9" x14ac:dyDescent="0.3">
      <c r="G1746">
        <v>53818</v>
      </c>
      <c r="H1746" s="2">
        <v>1580.1691127272729</v>
      </c>
      <c r="I1746" s="104"/>
    </row>
    <row r="1747" spans="7:9" x14ac:dyDescent="0.3">
      <c r="G1747">
        <v>53820</v>
      </c>
      <c r="H1747" s="2">
        <v>879.7206254545456</v>
      </c>
      <c r="I1747" s="104"/>
    </row>
    <row r="1748" spans="7:9" x14ac:dyDescent="0.3">
      <c r="G1748">
        <v>53821</v>
      </c>
      <c r="H1748" s="2">
        <v>1959.435984761905</v>
      </c>
      <c r="I1748" s="104"/>
    </row>
    <row r="1749" spans="7:9" x14ac:dyDescent="0.3">
      <c r="G1749">
        <v>53824</v>
      </c>
      <c r="H1749" s="2">
        <v>0</v>
      </c>
      <c r="I1749" s="104"/>
    </row>
    <row r="1750" spans="7:9" x14ac:dyDescent="0.3">
      <c r="G1750">
        <v>53825</v>
      </c>
      <c r="H1750" s="2">
        <v>923.16698909090906</v>
      </c>
      <c r="I1750" s="104"/>
    </row>
    <row r="1751" spans="7:9" x14ac:dyDescent="0.3">
      <c r="G1751">
        <v>53826</v>
      </c>
      <c r="H1751" s="2">
        <v>826.74762181818187</v>
      </c>
      <c r="I1751" s="104"/>
    </row>
    <row r="1752" spans="7:9" x14ac:dyDescent="0.3">
      <c r="G1752">
        <v>53827</v>
      </c>
      <c r="H1752" s="2">
        <v>667.56567200000018</v>
      </c>
      <c r="I1752" s="104"/>
    </row>
    <row r="1753" spans="7:9" x14ac:dyDescent="0.3">
      <c r="G1753">
        <v>53828</v>
      </c>
      <c r="H1753" s="2">
        <v>505.901768</v>
      </c>
      <c r="I1753" s="104"/>
    </row>
    <row r="1754" spans="7:9" x14ac:dyDescent="0.3">
      <c r="G1754">
        <v>53829</v>
      </c>
      <c r="H1754" s="2">
        <v>0</v>
      </c>
      <c r="I1754" s="104"/>
    </row>
    <row r="1755" spans="7:9" x14ac:dyDescent="0.3">
      <c r="G1755">
        <v>53830</v>
      </c>
      <c r="H1755" s="2">
        <v>579.26164800000004</v>
      </c>
      <c r="I1755" s="104"/>
    </row>
    <row r="1756" spans="7:9" x14ac:dyDescent="0.3">
      <c r="G1756">
        <v>53831</v>
      </c>
      <c r="H1756" s="2">
        <v>1563.8915284210525</v>
      </c>
      <c r="I1756" s="104"/>
    </row>
    <row r="1757" spans="7:9" x14ac:dyDescent="0.3">
      <c r="G1757">
        <v>53832</v>
      </c>
      <c r="H1757" s="2">
        <v>793.73008727272725</v>
      </c>
      <c r="I1757" s="104"/>
    </row>
    <row r="1758" spans="7:9" x14ac:dyDescent="0.3">
      <c r="G1758">
        <v>53833</v>
      </c>
      <c r="H1758" s="2">
        <v>915.07799199999999</v>
      </c>
      <c r="I1758" s="104"/>
    </row>
    <row r="1759" spans="7:9" x14ac:dyDescent="0.3">
      <c r="G1759">
        <v>53834</v>
      </c>
      <c r="H1759" s="2">
        <v>869.95300571428584</v>
      </c>
      <c r="I1759" s="104"/>
    </row>
    <row r="1760" spans="7:9" x14ac:dyDescent="0.3">
      <c r="G1760">
        <v>53835</v>
      </c>
      <c r="H1760" s="2">
        <v>0</v>
      </c>
      <c r="I1760" s="104"/>
    </row>
    <row r="1761" spans="7:9" x14ac:dyDescent="0.3">
      <c r="G1761">
        <v>53837</v>
      </c>
      <c r="H1761" s="2">
        <v>892.91331636363634</v>
      </c>
      <c r="I1761" s="104"/>
    </row>
    <row r="1762" spans="7:9" x14ac:dyDescent="0.3">
      <c r="G1762">
        <v>53838</v>
      </c>
      <c r="H1762" s="2">
        <v>0</v>
      </c>
      <c r="I1762" s="104"/>
    </row>
    <row r="1763" spans="7:9" x14ac:dyDescent="0.3">
      <c r="G1763">
        <v>53839</v>
      </c>
      <c r="H1763" s="2">
        <v>0</v>
      </c>
      <c r="I1763" s="104"/>
    </row>
    <row r="1764" spans="7:9" x14ac:dyDescent="0.3">
      <c r="G1764">
        <v>53840</v>
      </c>
      <c r="H1764" s="2">
        <v>997.58481454545461</v>
      </c>
      <c r="I1764" s="104"/>
    </row>
    <row r="1765" spans="7:9" x14ac:dyDescent="0.3">
      <c r="G1765">
        <v>53841</v>
      </c>
      <c r="H1765" s="2">
        <v>753.30871999999999</v>
      </c>
      <c r="I1765" s="104"/>
    </row>
    <row r="1766" spans="7:9" x14ac:dyDescent="0.3">
      <c r="G1766">
        <v>53842</v>
      </c>
      <c r="H1766" s="2">
        <v>712.71826181818187</v>
      </c>
      <c r="I1766" s="104"/>
    </row>
    <row r="1767" spans="7:9" x14ac:dyDescent="0.3">
      <c r="G1767">
        <v>53843</v>
      </c>
      <c r="H1767" s="2">
        <v>704.32074909090909</v>
      </c>
      <c r="I1767" s="104"/>
    </row>
    <row r="1768" spans="7:9" x14ac:dyDescent="0.3">
      <c r="G1768">
        <v>53845</v>
      </c>
      <c r="H1768" s="2">
        <v>613.64692363636368</v>
      </c>
      <c r="I1768" s="104"/>
    </row>
    <row r="1769" spans="7:9" x14ac:dyDescent="0.3">
      <c r="G1769">
        <v>53846</v>
      </c>
      <c r="H1769" s="2">
        <v>827.78208000000018</v>
      </c>
      <c r="I1769" s="104"/>
    </row>
    <row r="1770" spans="7:9" x14ac:dyDescent="0.3">
      <c r="G1770">
        <v>53847</v>
      </c>
      <c r="H1770" s="2">
        <v>1784.5484436363638</v>
      </c>
      <c r="I1770" s="104"/>
    </row>
    <row r="1771" spans="7:9" x14ac:dyDescent="0.3">
      <c r="G1771">
        <v>53848</v>
      </c>
      <c r="H1771" s="2">
        <v>0</v>
      </c>
      <c r="I1771" s="104"/>
    </row>
    <row r="1772" spans="7:9" x14ac:dyDescent="0.3">
      <c r="G1772">
        <v>53850</v>
      </c>
      <c r="H1772" s="2">
        <v>0</v>
      </c>
      <c r="I1772" s="104"/>
    </row>
    <row r="1773" spans="7:9" x14ac:dyDescent="0.3">
      <c r="G1773">
        <v>53851</v>
      </c>
      <c r="H1773" s="2">
        <v>842.56684952380954</v>
      </c>
      <c r="I1773" s="104"/>
    </row>
    <row r="1774" spans="7:9" x14ac:dyDescent="0.3">
      <c r="G1774">
        <v>53852</v>
      </c>
      <c r="H1774" s="2">
        <v>2543.812137142857</v>
      </c>
      <c r="I1774" s="104"/>
    </row>
    <row r="1775" spans="7:9" x14ac:dyDescent="0.3">
      <c r="G1775">
        <v>53853</v>
      </c>
      <c r="H1775" s="2">
        <v>908.14960000000019</v>
      </c>
      <c r="I1775" s="104"/>
    </row>
    <row r="1776" spans="7:9" x14ac:dyDescent="0.3">
      <c r="G1776">
        <v>53855</v>
      </c>
      <c r="H1776" s="2">
        <v>1202.920860952381</v>
      </c>
      <c r="I1776" s="104"/>
    </row>
    <row r="1777" spans="7:9" x14ac:dyDescent="0.3">
      <c r="G1777">
        <v>53856</v>
      </c>
      <c r="H1777" s="2">
        <v>940.95768380952404</v>
      </c>
      <c r="I1777" s="104"/>
    </row>
    <row r="1778" spans="7:9" x14ac:dyDescent="0.3">
      <c r="G1778">
        <v>53858</v>
      </c>
      <c r="H1778" s="2">
        <v>0</v>
      </c>
      <c r="I1778" s="104"/>
    </row>
    <row r="1779" spans="7:9" x14ac:dyDescent="0.3">
      <c r="G1779">
        <v>53859</v>
      </c>
      <c r="H1779" s="2">
        <v>1485.6500363636362</v>
      </c>
      <c r="I1779" s="104"/>
    </row>
    <row r="1780" spans="7:9" x14ac:dyDescent="0.3">
      <c r="G1780">
        <v>53860</v>
      </c>
      <c r="H1780" s="2">
        <v>496.58369454545459</v>
      </c>
      <c r="I1780" s="104"/>
    </row>
    <row r="1781" spans="7:9" x14ac:dyDescent="0.3">
      <c r="G1781">
        <v>53862</v>
      </c>
      <c r="H1781" s="2">
        <v>1151.6239272727273</v>
      </c>
      <c r="I1781" s="104"/>
    </row>
    <row r="1782" spans="7:9" x14ac:dyDescent="0.3">
      <c r="G1782">
        <v>53863</v>
      </c>
      <c r="H1782" s="2">
        <v>768.34565818181818</v>
      </c>
      <c r="I1782" s="104"/>
    </row>
    <row r="1783" spans="7:9" x14ac:dyDescent="0.3">
      <c r="G1783">
        <v>53864</v>
      </c>
      <c r="H1783" s="2">
        <v>491.64545454545453</v>
      </c>
      <c r="I1783" s="104"/>
    </row>
    <row r="1784" spans="7:9" x14ac:dyDescent="0.3">
      <c r="G1784">
        <v>53865</v>
      </c>
      <c r="H1784" s="2">
        <v>984.99286545454549</v>
      </c>
      <c r="I1784" s="104"/>
    </row>
    <row r="1785" spans="7:9" x14ac:dyDescent="0.3">
      <c r="G1785">
        <v>53866</v>
      </c>
      <c r="H1785" s="2">
        <v>1244.1537018181816</v>
      </c>
      <c r="I1785" s="104"/>
    </row>
    <row r="1786" spans="7:9" x14ac:dyDescent="0.3">
      <c r="G1786">
        <v>53867</v>
      </c>
      <c r="H1786" s="10">
        <v>1032.4279854545455</v>
      </c>
      <c r="I1786" s="104"/>
    </row>
    <row r="1787" spans="7:9" x14ac:dyDescent="0.3">
      <c r="G1787">
        <v>53868</v>
      </c>
      <c r="H1787" s="2">
        <v>982.41401454545451</v>
      </c>
      <c r="I1787" s="104"/>
    </row>
    <row r="1788" spans="7:9" x14ac:dyDescent="0.3">
      <c r="G1788">
        <v>53869</v>
      </c>
      <c r="H1788" s="2">
        <v>1106.9342545454545</v>
      </c>
      <c r="I1788" s="104"/>
    </row>
    <row r="1789" spans="7:9" x14ac:dyDescent="0.3">
      <c r="G1789">
        <v>53871</v>
      </c>
      <c r="H1789" s="2">
        <v>410.05215272727276</v>
      </c>
      <c r="I1789" s="104"/>
    </row>
    <row r="1790" spans="7:9" x14ac:dyDescent="0.3">
      <c r="G1790">
        <v>53872</v>
      </c>
      <c r="H1790" s="2">
        <v>860.80583272727279</v>
      </c>
      <c r="I1790" s="104"/>
    </row>
    <row r="1791" spans="7:9" x14ac:dyDescent="0.3">
      <c r="G1791">
        <v>53874</v>
      </c>
      <c r="H1791" s="2">
        <v>972.60516363636361</v>
      </c>
      <c r="I1791" s="104"/>
    </row>
    <row r="1792" spans="7:9" x14ac:dyDescent="0.3">
      <c r="G1792">
        <v>53877</v>
      </c>
      <c r="H1792" s="2">
        <v>850.14354909090912</v>
      </c>
      <c r="I1792" s="104"/>
    </row>
    <row r="1793" spans="7:10" x14ac:dyDescent="0.3">
      <c r="G1793">
        <v>53878</v>
      </c>
      <c r="H1793" s="2">
        <v>834.47869090909103</v>
      </c>
      <c r="I1793" s="104"/>
    </row>
    <row r="1794" spans="7:10" x14ac:dyDescent="0.3">
      <c r="G1794">
        <v>53879</v>
      </c>
      <c r="H1794" s="2">
        <v>1224.7296072727274</v>
      </c>
      <c r="I1794" s="104"/>
    </row>
    <row r="1795" spans="7:10" x14ac:dyDescent="0.3">
      <c r="G1795">
        <v>53880</v>
      </c>
      <c r="H1795" s="2">
        <v>821.96958476190491</v>
      </c>
      <c r="I1795" s="104"/>
    </row>
    <row r="1796" spans="7:10" x14ac:dyDescent="0.3">
      <c r="G1796">
        <v>53881</v>
      </c>
      <c r="H1796" s="2">
        <v>1187.1373163636365</v>
      </c>
      <c r="I1796" s="104"/>
    </row>
    <row r="1797" spans="7:10" x14ac:dyDescent="0.3">
      <c r="G1797">
        <v>53882</v>
      </c>
      <c r="H1797" s="2">
        <v>0</v>
      </c>
      <c r="I1797" s="104"/>
    </row>
    <row r="1798" spans="7:10" x14ac:dyDescent="0.3">
      <c r="G1798">
        <v>53884</v>
      </c>
      <c r="H1798" s="2">
        <v>790.54920421052645</v>
      </c>
      <c r="I1798" s="104"/>
    </row>
    <row r="1799" spans="7:10" x14ac:dyDescent="0.3">
      <c r="G1799">
        <v>53885</v>
      </c>
      <c r="H1799" s="2">
        <v>902.01661090909101</v>
      </c>
      <c r="I1799" s="104"/>
    </row>
    <row r="1800" spans="7:10" x14ac:dyDescent="0.3">
      <c r="G1800">
        <v>53886</v>
      </c>
      <c r="H1800" s="2">
        <v>885.59520727272741</v>
      </c>
      <c r="I1800" s="104"/>
    </row>
    <row r="1801" spans="7:10" x14ac:dyDescent="0.3">
      <c r="G1801">
        <v>53887</v>
      </c>
      <c r="H1801" s="2">
        <v>976.70284631578943</v>
      </c>
      <c r="I1801" s="104"/>
    </row>
    <row r="1802" spans="7:10" x14ac:dyDescent="0.3">
      <c r="G1802">
        <v>53888</v>
      </c>
      <c r="H1802" s="2">
        <v>665.54242909090908</v>
      </c>
      <c r="I1802" s="104"/>
    </row>
    <row r="1803" spans="7:10" x14ac:dyDescent="0.3">
      <c r="G1803">
        <v>53889</v>
      </c>
      <c r="H1803" s="2">
        <v>795.02407272727282</v>
      </c>
      <c r="I1803" s="104"/>
    </row>
    <row r="1804" spans="7:10" x14ac:dyDescent="0.3">
      <c r="G1804" s="24">
        <v>53891</v>
      </c>
      <c r="H1804" s="2">
        <v>0</v>
      </c>
      <c r="I1804" s="104"/>
    </row>
    <row r="1805" spans="7:10" x14ac:dyDescent="0.3">
      <c r="G1805">
        <v>53892</v>
      </c>
      <c r="H1805" s="2">
        <v>946.58722181818177</v>
      </c>
      <c r="I1805" s="104"/>
    </row>
    <row r="1806" spans="7:10" x14ac:dyDescent="0.3">
      <c r="G1806">
        <v>53893</v>
      </c>
      <c r="H1806" s="2">
        <v>686.01769454545456</v>
      </c>
      <c r="I1806" s="104"/>
      <c r="J1806">
        <v>53659</v>
      </c>
    </row>
    <row r="1807" spans="7:10" x14ac:dyDescent="0.3">
      <c r="G1807">
        <v>53895</v>
      </c>
      <c r="H1807" s="2">
        <v>1146.8177963636363</v>
      </c>
      <c r="I1807" s="104"/>
    </row>
    <row r="1808" spans="7:10" x14ac:dyDescent="0.3">
      <c r="G1808">
        <v>53896</v>
      </c>
      <c r="H1808" s="2">
        <v>623.68373818181828</v>
      </c>
      <c r="I1808" s="104"/>
    </row>
    <row r="1809" spans="7:9" x14ac:dyDescent="0.3">
      <c r="G1809">
        <v>53898</v>
      </c>
      <c r="H1809" s="2">
        <v>1831.5574545454547</v>
      </c>
      <c r="I1809" s="104"/>
    </row>
    <row r="1810" spans="7:9" x14ac:dyDescent="0.3">
      <c r="G1810">
        <v>53899</v>
      </c>
      <c r="H1810" s="2">
        <v>0</v>
      </c>
      <c r="I1810" s="104"/>
    </row>
    <row r="1811" spans="7:9" x14ac:dyDescent="0.3">
      <c r="G1811">
        <v>53900</v>
      </c>
      <c r="H1811" s="2">
        <v>763.12845090909104</v>
      </c>
      <c r="I1811" s="104"/>
    </row>
    <row r="1812" spans="7:9" x14ac:dyDescent="0.3">
      <c r="G1812">
        <v>53901</v>
      </c>
      <c r="H1812" s="2">
        <v>837.40376000000003</v>
      </c>
      <c r="I1812" s="104"/>
    </row>
    <row r="1813" spans="7:9" x14ac:dyDescent="0.3">
      <c r="G1813">
        <v>53902</v>
      </c>
      <c r="H1813" s="2">
        <v>670.81320000000005</v>
      </c>
      <c r="I1813" s="104"/>
    </row>
    <row r="1814" spans="7:9" x14ac:dyDescent="0.3">
      <c r="G1814">
        <v>53903</v>
      </c>
      <c r="H1814" s="2">
        <v>998.56014545454548</v>
      </c>
      <c r="I1814" s="104"/>
    </row>
    <row r="1815" spans="7:9" x14ac:dyDescent="0.3">
      <c r="G1815">
        <v>53904</v>
      </c>
      <c r="H1815" s="2">
        <v>641.84961523809534</v>
      </c>
      <c r="I1815" s="104"/>
    </row>
    <row r="1816" spans="7:9" x14ac:dyDescent="0.3">
      <c r="G1816">
        <v>53905</v>
      </c>
      <c r="H1816" s="2">
        <v>1195.7317672727274</v>
      </c>
      <c r="I1816" s="104"/>
    </row>
    <row r="1817" spans="7:9" x14ac:dyDescent="0.3">
      <c r="G1817">
        <v>53906</v>
      </c>
      <c r="H1817" s="2">
        <v>617.15984000000003</v>
      </c>
      <c r="I1817" s="104"/>
    </row>
    <row r="1818" spans="7:9" x14ac:dyDescent="0.3">
      <c r="G1818">
        <v>53907</v>
      </c>
      <c r="H1818" s="2">
        <v>272.42768727272727</v>
      </c>
      <c r="I1818" s="104"/>
    </row>
    <row r="1819" spans="7:9" x14ac:dyDescent="0.3">
      <c r="G1819">
        <v>53908</v>
      </c>
      <c r="H1819" s="2">
        <v>456.02739999999994</v>
      </c>
      <c r="I1819" s="104"/>
    </row>
    <row r="1820" spans="7:9" x14ac:dyDescent="0.3">
      <c r="G1820">
        <v>53910</v>
      </c>
      <c r="H1820" s="2">
        <v>704.14995636363642</v>
      </c>
      <c r="I1820" s="104"/>
    </row>
    <row r="1821" spans="7:9" x14ac:dyDescent="0.3">
      <c r="G1821">
        <v>53911</v>
      </c>
      <c r="H1821" s="2">
        <v>780.63707636363642</v>
      </c>
      <c r="I1821" s="104"/>
    </row>
    <row r="1822" spans="7:9" x14ac:dyDescent="0.3">
      <c r="G1822">
        <v>53912</v>
      </c>
      <c r="H1822" s="2">
        <v>1043.6877527272727</v>
      </c>
      <c r="I1822" s="104"/>
    </row>
    <row r="1823" spans="7:9" x14ac:dyDescent="0.3">
      <c r="G1823">
        <v>53913</v>
      </c>
      <c r="H1823" s="2">
        <v>0</v>
      </c>
      <c r="I1823" s="104"/>
    </row>
    <row r="1824" spans="7:9" x14ac:dyDescent="0.3">
      <c r="G1824">
        <v>53916</v>
      </c>
      <c r="H1824" s="2">
        <v>605.42561599999999</v>
      </c>
      <c r="I1824" s="104"/>
    </row>
    <row r="1825" spans="7:9" x14ac:dyDescent="0.3">
      <c r="G1825">
        <v>53917</v>
      </c>
      <c r="H1825" s="2">
        <v>957.10414545454557</v>
      </c>
      <c r="I1825" s="104"/>
    </row>
    <row r="1826" spans="7:9" x14ac:dyDescent="0.3">
      <c r="G1826">
        <v>53918</v>
      </c>
      <c r="H1826" s="2">
        <v>716.62220363636368</v>
      </c>
      <c r="I1826" s="104"/>
    </row>
    <row r="1827" spans="7:9" x14ac:dyDescent="0.3">
      <c r="G1827">
        <v>53921</v>
      </c>
      <c r="H1827" s="2">
        <v>490.06347428571428</v>
      </c>
      <c r="I1827" s="104"/>
    </row>
    <row r="1828" spans="7:9" x14ac:dyDescent="0.3">
      <c r="G1828">
        <v>53922</v>
      </c>
      <c r="H1828" s="2">
        <v>903.8067563636364</v>
      </c>
      <c r="I1828" s="104"/>
    </row>
    <row r="1829" spans="7:9" x14ac:dyDescent="0.3">
      <c r="G1829">
        <v>53923</v>
      </c>
      <c r="H1829" s="2">
        <v>995.43032380952377</v>
      </c>
      <c r="I1829" s="104"/>
    </row>
    <row r="1830" spans="7:9" x14ac:dyDescent="0.3">
      <c r="G1830">
        <v>53924</v>
      </c>
      <c r="H1830" s="2">
        <v>967.18178909090921</v>
      </c>
      <c r="I1830" s="104"/>
    </row>
    <row r="1831" spans="7:9" x14ac:dyDescent="0.3">
      <c r="G1831">
        <v>53925</v>
      </c>
      <c r="H1831" s="2">
        <v>988.86850181818181</v>
      </c>
      <c r="I1831" s="104"/>
    </row>
    <row r="1832" spans="7:9" x14ac:dyDescent="0.3">
      <c r="G1832">
        <v>53926</v>
      </c>
      <c r="H1832" s="2">
        <v>1127.337888</v>
      </c>
      <c r="I1832" s="104"/>
    </row>
    <row r="1833" spans="7:9" x14ac:dyDescent="0.3">
      <c r="G1833">
        <v>53927</v>
      </c>
      <c r="H1833" s="2">
        <v>908.16657600000008</v>
      </c>
      <c r="I1833" s="104"/>
    </row>
    <row r="1834" spans="7:9" x14ac:dyDescent="0.3">
      <c r="G1834">
        <v>53928</v>
      </c>
      <c r="H1834" s="2">
        <v>1139.056384</v>
      </c>
      <c r="I1834" s="104"/>
    </row>
    <row r="1835" spans="7:9" x14ac:dyDescent="0.3">
      <c r="G1835">
        <v>53929</v>
      </c>
      <c r="H1835" s="2">
        <v>619.26827636363635</v>
      </c>
      <c r="I1835" s="104"/>
    </row>
    <row r="1836" spans="7:9" x14ac:dyDescent="0.3">
      <c r="G1836">
        <v>53931</v>
      </c>
      <c r="H1836" s="2">
        <v>929.83619636363642</v>
      </c>
      <c r="I1836" s="104"/>
    </row>
    <row r="1837" spans="7:9" x14ac:dyDescent="0.3">
      <c r="G1837">
        <v>53932</v>
      </c>
      <c r="H1837" s="2">
        <v>889.95287272727273</v>
      </c>
      <c r="I1837" s="104"/>
    </row>
    <row r="1838" spans="7:9" x14ac:dyDescent="0.3">
      <c r="G1838">
        <v>53934</v>
      </c>
      <c r="H1838" s="2">
        <v>879.96948571428572</v>
      </c>
      <c r="I1838" s="104"/>
    </row>
    <row r="1839" spans="7:9" x14ac:dyDescent="0.3">
      <c r="G1839">
        <v>53935</v>
      </c>
      <c r="H1839" s="2">
        <v>627.81209263157905</v>
      </c>
      <c r="I1839" s="104"/>
    </row>
    <row r="1840" spans="7:9" x14ac:dyDescent="0.3">
      <c r="G1840">
        <v>53936</v>
      </c>
      <c r="H1840" s="2">
        <v>913.16581818181828</v>
      </c>
      <c r="I1840" s="104"/>
    </row>
    <row r="1841" spans="7:9" x14ac:dyDescent="0.3">
      <c r="G1841">
        <v>53937</v>
      </c>
      <c r="H1841" s="2">
        <v>864.45378909090925</v>
      </c>
      <c r="I1841" s="104"/>
    </row>
    <row r="1842" spans="7:9" x14ac:dyDescent="0.3">
      <c r="G1842">
        <v>53938</v>
      </c>
      <c r="H1842" s="2">
        <v>1038.0048533333336</v>
      </c>
      <c r="I1842" s="104"/>
    </row>
    <row r="1843" spans="7:9" x14ac:dyDescent="0.3">
      <c r="G1843">
        <v>53939</v>
      </c>
      <c r="H1843" s="2">
        <v>594.31607272727274</v>
      </c>
      <c r="I1843" s="104"/>
    </row>
    <row r="1844" spans="7:9" x14ac:dyDescent="0.3">
      <c r="G1844">
        <v>53940</v>
      </c>
      <c r="H1844" s="2">
        <v>717.07901714285708</v>
      </c>
      <c r="I1844" s="104"/>
    </row>
    <row r="1845" spans="7:9" x14ac:dyDescent="0.3">
      <c r="G1845">
        <v>53941</v>
      </c>
      <c r="H1845" s="2">
        <v>1024.6615119999999</v>
      </c>
      <c r="I1845" s="104"/>
    </row>
    <row r="1846" spans="7:9" x14ac:dyDescent="0.3">
      <c r="G1846">
        <v>53942</v>
      </c>
      <c r="H1846" s="2">
        <v>819.34781090909098</v>
      </c>
      <c r="I1846" s="104"/>
    </row>
    <row r="1847" spans="7:9" x14ac:dyDescent="0.3">
      <c r="G1847">
        <v>53943</v>
      </c>
      <c r="H1847" s="2">
        <v>1096.8365745454546</v>
      </c>
      <c r="I1847" s="104"/>
    </row>
    <row r="1848" spans="7:9" x14ac:dyDescent="0.3">
      <c r="G1848">
        <v>53944</v>
      </c>
      <c r="H1848" s="2">
        <v>997.58083636363654</v>
      </c>
      <c r="I1848" s="104"/>
    </row>
    <row r="1849" spans="7:9" x14ac:dyDescent="0.3">
      <c r="G1849">
        <v>53945</v>
      </c>
      <c r="H1849" s="2">
        <v>853.72517090909105</v>
      </c>
      <c r="I1849" s="104"/>
    </row>
    <row r="1850" spans="7:9" x14ac:dyDescent="0.3">
      <c r="G1850">
        <v>53946</v>
      </c>
      <c r="H1850" s="2">
        <v>1009.7399927272727</v>
      </c>
      <c r="I1850" s="104"/>
    </row>
    <row r="1851" spans="7:9" x14ac:dyDescent="0.3">
      <c r="G1851">
        <v>53947</v>
      </c>
      <c r="H1851" s="2">
        <v>828.51686545454561</v>
      </c>
      <c r="I1851" s="104"/>
    </row>
    <row r="1852" spans="7:9" x14ac:dyDescent="0.3">
      <c r="G1852">
        <v>53949</v>
      </c>
      <c r="H1852" s="2">
        <v>960.83279200000004</v>
      </c>
      <c r="I1852" s="104"/>
    </row>
    <row r="1853" spans="7:9" x14ac:dyDescent="0.3">
      <c r="G1853">
        <v>53950</v>
      </c>
      <c r="H1853" s="2">
        <v>637.19014545454547</v>
      </c>
      <c r="I1853" s="104"/>
    </row>
    <row r="1854" spans="7:9" x14ac:dyDescent="0.3">
      <c r="G1854">
        <v>53951</v>
      </c>
      <c r="H1854" s="2">
        <v>484.64916363636371</v>
      </c>
      <c r="I1854" s="104"/>
    </row>
    <row r="1855" spans="7:9" x14ac:dyDescent="0.3">
      <c r="G1855">
        <v>53952</v>
      </c>
      <c r="H1855" s="2">
        <v>776.96100571428576</v>
      </c>
      <c r="I1855" s="104"/>
    </row>
    <row r="1856" spans="7:9" x14ac:dyDescent="0.3">
      <c r="G1856">
        <v>53953</v>
      </c>
      <c r="H1856" s="2">
        <v>973.30732000000012</v>
      </c>
      <c r="I1856" s="104"/>
    </row>
    <row r="1857" spans="7:9" x14ac:dyDescent="0.3">
      <c r="G1857">
        <v>53954</v>
      </c>
      <c r="H1857" s="2">
        <v>594.13210181818181</v>
      </c>
      <c r="I1857" s="104"/>
    </row>
    <row r="1858" spans="7:9" x14ac:dyDescent="0.3">
      <c r="G1858">
        <v>53955</v>
      </c>
      <c r="H1858" s="2">
        <v>1113.8953680000002</v>
      </c>
      <c r="I1858" s="104"/>
    </row>
    <row r="1859" spans="7:9" x14ac:dyDescent="0.3">
      <c r="G1859">
        <v>53956</v>
      </c>
      <c r="H1859" s="2">
        <v>1977.5911854545457</v>
      </c>
      <c r="I1859" s="104"/>
    </row>
    <row r="1860" spans="7:9" x14ac:dyDescent="0.3">
      <c r="G1860">
        <v>53957</v>
      </c>
      <c r="H1860" s="2">
        <v>0</v>
      </c>
      <c r="I1860" s="104"/>
    </row>
    <row r="1861" spans="7:9" x14ac:dyDescent="0.3">
      <c r="G1861">
        <v>53958</v>
      </c>
      <c r="H1861" s="2">
        <v>1130.0955418181818</v>
      </c>
      <c r="I1861" s="104"/>
    </row>
    <row r="1862" spans="7:9" x14ac:dyDescent="0.3">
      <c r="G1862">
        <v>53959</v>
      </c>
      <c r="H1862" s="2">
        <v>1207.9740436363638</v>
      </c>
      <c r="I1862" s="104"/>
    </row>
    <row r="1863" spans="7:9" x14ac:dyDescent="0.3">
      <c r="G1863">
        <v>53960</v>
      </c>
      <c r="H1863" s="2">
        <v>1742.1168581818183</v>
      </c>
      <c r="I1863" s="104"/>
    </row>
    <row r="1864" spans="7:9" x14ac:dyDescent="0.3">
      <c r="G1864">
        <v>53961</v>
      </c>
      <c r="H1864" s="2">
        <v>972.39205818181824</v>
      </c>
      <c r="I1864" s="104"/>
    </row>
    <row r="1865" spans="7:9" x14ac:dyDescent="0.3">
      <c r="G1865">
        <v>53962</v>
      </c>
      <c r="H1865" s="2">
        <v>795.26512000000002</v>
      </c>
      <c r="I1865" s="104"/>
    </row>
    <row r="1866" spans="7:9" x14ac:dyDescent="0.3">
      <c r="G1866">
        <v>53963</v>
      </c>
      <c r="H1866" s="2">
        <v>803.23170909090913</v>
      </c>
      <c r="I1866" s="104"/>
    </row>
    <row r="1867" spans="7:9" x14ac:dyDescent="0.3">
      <c r="G1867">
        <v>53964</v>
      </c>
      <c r="H1867" s="2">
        <v>913.23956363636375</v>
      </c>
      <c r="I1867" s="104"/>
    </row>
    <row r="1868" spans="7:9" x14ac:dyDescent="0.3">
      <c r="G1868">
        <v>53965</v>
      </c>
      <c r="H1868" s="2">
        <v>901.42706181818198</v>
      </c>
      <c r="I1868" s="104"/>
    </row>
    <row r="1869" spans="7:9" x14ac:dyDescent="0.3">
      <c r="G1869">
        <v>53967</v>
      </c>
      <c r="H1869" s="2">
        <v>152.37105454545454</v>
      </c>
      <c r="I1869" s="104"/>
    </row>
    <row r="1870" spans="7:9" x14ac:dyDescent="0.3">
      <c r="G1870">
        <v>53968</v>
      </c>
      <c r="H1870" s="2">
        <v>1134.6665963636365</v>
      </c>
      <c r="I1870" s="104"/>
    </row>
    <row r="1871" spans="7:9" x14ac:dyDescent="0.3">
      <c r="G1871">
        <v>53969</v>
      </c>
      <c r="H1871" s="2">
        <v>991.46995636363647</v>
      </c>
      <c r="I1871" s="104"/>
    </row>
    <row r="1872" spans="7:9" x14ac:dyDescent="0.3">
      <c r="G1872">
        <v>53971</v>
      </c>
      <c r="H1872" s="2">
        <v>966.59084952380954</v>
      </c>
      <c r="I1872" s="104"/>
    </row>
    <row r="1873" spans="7:9" x14ac:dyDescent="0.3">
      <c r="G1873">
        <v>53972</v>
      </c>
      <c r="H1873" s="2">
        <v>870.51335999999992</v>
      </c>
      <c r="I1873" s="104"/>
    </row>
    <row r="1874" spans="7:9" x14ac:dyDescent="0.3">
      <c r="G1874">
        <v>53973</v>
      </c>
      <c r="H1874" s="2">
        <v>1228.8283781818184</v>
      </c>
      <c r="I1874" s="104"/>
    </row>
    <row r="1875" spans="7:9" x14ac:dyDescent="0.3">
      <c r="G1875">
        <v>53974</v>
      </c>
      <c r="H1875" s="2">
        <v>849.78937454545451</v>
      </c>
      <c r="I1875" s="104"/>
    </row>
    <row r="1876" spans="7:9" x14ac:dyDescent="0.3">
      <c r="G1876">
        <v>53975</v>
      </c>
      <c r="H1876" s="2">
        <v>690.07858181818187</v>
      </c>
      <c r="I1876" s="104"/>
    </row>
    <row r="1877" spans="7:9" x14ac:dyDescent="0.3">
      <c r="G1877">
        <v>53976</v>
      </c>
      <c r="H1877" s="2">
        <v>580.52375999999992</v>
      </c>
      <c r="I1877" s="104"/>
    </row>
    <row r="1878" spans="7:9" x14ac:dyDescent="0.3">
      <c r="G1878">
        <v>53977</v>
      </c>
      <c r="H1878" s="2">
        <v>482.69619636363632</v>
      </c>
      <c r="I1878" s="104"/>
    </row>
    <row r="1879" spans="7:9" x14ac:dyDescent="0.3">
      <c r="G1879">
        <v>53978</v>
      </c>
      <c r="H1879" s="2">
        <v>152.37105454545454</v>
      </c>
      <c r="I1879" s="104"/>
    </row>
    <row r="1880" spans="7:9" x14ac:dyDescent="0.3">
      <c r="G1880">
        <v>53979</v>
      </c>
      <c r="H1880" s="2">
        <v>397.09413818181815</v>
      </c>
      <c r="I1880" s="104"/>
    </row>
    <row r="1881" spans="7:9" x14ac:dyDescent="0.3">
      <c r="G1881">
        <v>53980</v>
      </c>
      <c r="H1881" s="2">
        <v>912.21921454545452</v>
      </c>
      <c r="I1881" s="104"/>
    </row>
    <row r="1882" spans="7:9" x14ac:dyDescent="0.3">
      <c r="G1882">
        <v>53982</v>
      </c>
      <c r="H1882" s="2">
        <v>808.70863272727286</v>
      </c>
      <c r="I1882" s="104"/>
    </row>
    <row r="1883" spans="7:9" x14ac:dyDescent="0.3">
      <c r="G1883">
        <v>53983</v>
      </c>
      <c r="H1883" s="2">
        <v>624.78118545454549</v>
      </c>
      <c r="I1883" s="104"/>
    </row>
    <row r="1884" spans="7:9" x14ac:dyDescent="0.3">
      <c r="G1884">
        <v>53987</v>
      </c>
      <c r="H1884" s="2">
        <v>1040.675424</v>
      </c>
      <c r="I1884" s="104"/>
    </row>
    <row r="1885" spans="7:9" x14ac:dyDescent="0.3">
      <c r="G1885">
        <v>53990</v>
      </c>
      <c r="H1885" s="2">
        <v>1243.6790618181819</v>
      </c>
      <c r="I1885" s="104"/>
    </row>
    <row r="1886" spans="7:9" x14ac:dyDescent="0.3">
      <c r="G1886">
        <v>53993</v>
      </c>
      <c r="H1886" s="2">
        <v>912.47856727272722</v>
      </c>
      <c r="I1886" s="104"/>
    </row>
    <row r="1887" spans="7:9" x14ac:dyDescent="0.3">
      <c r="G1887">
        <v>53995</v>
      </c>
      <c r="H1887" s="2">
        <v>1092.1365672727275</v>
      </c>
      <c r="I1887" s="104"/>
    </row>
    <row r="1888" spans="7:9" x14ac:dyDescent="0.3">
      <c r="G1888">
        <v>53996</v>
      </c>
      <c r="H1888" s="2">
        <v>680.96530909090916</v>
      </c>
      <c r="I1888" s="104"/>
    </row>
    <row r="1889" spans="7:9" x14ac:dyDescent="0.3">
      <c r="G1889">
        <v>53999</v>
      </c>
      <c r="H1889" s="2">
        <v>0</v>
      </c>
      <c r="I1889" s="104"/>
    </row>
    <row r="1890" spans="7:9" x14ac:dyDescent="0.3">
      <c r="G1890">
        <v>54009</v>
      </c>
      <c r="H1890" s="2">
        <v>799.97955809523819</v>
      </c>
      <c r="I1890" s="104"/>
    </row>
    <row r="1891" spans="7:9" x14ac:dyDescent="0.3">
      <c r="G1891">
        <v>54010</v>
      </c>
      <c r="H1891" s="2">
        <v>1068.9646704761906</v>
      </c>
      <c r="I1891" s="104"/>
    </row>
    <row r="1892" spans="7:9" x14ac:dyDescent="0.3">
      <c r="G1892">
        <v>54014</v>
      </c>
      <c r="H1892" s="2">
        <v>787.00064727272729</v>
      </c>
      <c r="I1892" s="104"/>
    </row>
    <row r="1893" spans="7:9" x14ac:dyDescent="0.3">
      <c r="G1893">
        <v>54015</v>
      </c>
      <c r="H1893" s="2">
        <v>1270.4091920000001</v>
      </c>
      <c r="I1893" s="104"/>
    </row>
    <row r="1894" spans="7:9" x14ac:dyDescent="0.3">
      <c r="G1894">
        <v>54016</v>
      </c>
      <c r="H1894" s="2">
        <v>683.04185454545461</v>
      </c>
      <c r="I1894" s="104"/>
    </row>
    <row r="1895" spans="7:9" x14ac:dyDescent="0.3">
      <c r="G1895">
        <v>54017</v>
      </c>
      <c r="H1895" s="2">
        <v>843.92588363636378</v>
      </c>
      <c r="I1895" s="104"/>
    </row>
    <row r="1896" spans="7:9" x14ac:dyDescent="0.3">
      <c r="G1896">
        <v>54019</v>
      </c>
      <c r="H1896" s="2">
        <v>991.29514181818183</v>
      </c>
      <c r="I1896" s="104"/>
    </row>
    <row r="1897" spans="7:9" x14ac:dyDescent="0.3">
      <c r="G1897">
        <v>54020</v>
      </c>
      <c r="H1897" s="2">
        <v>920.50221090909099</v>
      </c>
      <c r="I1897" s="104"/>
    </row>
    <row r="1898" spans="7:9" x14ac:dyDescent="0.3">
      <c r="G1898">
        <v>54022</v>
      </c>
      <c r="H1898" s="2">
        <v>1471.0760990476192</v>
      </c>
      <c r="I1898" s="104"/>
    </row>
    <row r="1899" spans="7:9" x14ac:dyDescent="0.3">
      <c r="G1899">
        <v>54023</v>
      </c>
      <c r="H1899" s="2">
        <v>856.36023999999998</v>
      </c>
      <c r="I1899" s="104"/>
    </row>
    <row r="1900" spans="7:9" x14ac:dyDescent="0.3">
      <c r="G1900">
        <v>54024</v>
      </c>
      <c r="H1900" s="2">
        <v>2077.9086690909094</v>
      </c>
      <c r="I1900" s="104"/>
    </row>
    <row r="1901" spans="7:9" x14ac:dyDescent="0.3">
      <c r="G1901">
        <v>54033</v>
      </c>
      <c r="H1901" s="2">
        <v>1002.3547345454544</v>
      </c>
      <c r="I1901" s="104"/>
    </row>
    <row r="1902" spans="7:9" x14ac:dyDescent="0.3">
      <c r="G1902">
        <v>54034</v>
      </c>
      <c r="H1902" s="2">
        <v>609.049352</v>
      </c>
      <c r="I1902" s="104"/>
    </row>
    <row r="1903" spans="7:9" x14ac:dyDescent="0.3">
      <c r="G1903">
        <v>55010</v>
      </c>
      <c r="H1903" s="2">
        <v>658.95125818181816</v>
      </c>
      <c r="I1903" s="104"/>
    </row>
    <row r="1904" spans="7:9" x14ac:dyDescent="0.3">
      <c r="G1904">
        <v>55041</v>
      </c>
      <c r="H1904" s="2">
        <v>3536.7375563636365</v>
      </c>
      <c r="I1904" s="104"/>
    </row>
    <row r="1905" spans="7:9" x14ac:dyDescent="0.3">
      <c r="G1905">
        <v>55135</v>
      </c>
      <c r="H1905" s="2">
        <v>1465.6725942857142</v>
      </c>
      <c r="I1905" s="104"/>
    </row>
    <row r="1906" spans="7:9" x14ac:dyDescent="0.3">
      <c r="G1906">
        <v>55152</v>
      </c>
      <c r="H1906" s="2">
        <v>2605.7130254545459</v>
      </c>
      <c r="I1906" s="104"/>
    </row>
    <row r="1907" spans="7:9" x14ac:dyDescent="0.3">
      <c r="G1907">
        <v>55159</v>
      </c>
      <c r="H1907" s="2">
        <v>3035.6780581818184</v>
      </c>
      <c r="I1907" s="104"/>
    </row>
    <row r="1908" spans="7:9" x14ac:dyDescent="0.3">
      <c r="G1908">
        <v>55196</v>
      </c>
      <c r="H1908" s="2">
        <v>1459.6240228571428</v>
      </c>
      <c r="I1908" s="104"/>
    </row>
    <row r="1909" spans="7:9" x14ac:dyDescent="0.3">
      <c r="G1909">
        <v>55210</v>
      </c>
      <c r="H1909" s="2">
        <v>701.03189090909098</v>
      </c>
      <c r="I1909" s="104"/>
    </row>
    <row r="1910" spans="7:9" x14ac:dyDescent="0.3">
      <c r="G1910">
        <v>55220</v>
      </c>
      <c r="H1910" s="2">
        <v>4387.8696658823528</v>
      </c>
      <c r="I1910" s="104"/>
    </row>
    <row r="1911" spans="7:9" x14ac:dyDescent="0.3">
      <c r="G1911">
        <v>55226</v>
      </c>
      <c r="H1911" s="2">
        <v>1297.3266909090908</v>
      </c>
      <c r="I1911" s="104"/>
    </row>
    <row r="1912" spans="7:9" x14ac:dyDescent="0.3">
      <c r="G1912">
        <v>55270</v>
      </c>
      <c r="H1912" s="2">
        <v>0</v>
      </c>
      <c r="I1912" s="104"/>
    </row>
    <row r="1913" spans="7:9" x14ac:dyDescent="0.3">
      <c r="G1913">
        <v>57940</v>
      </c>
      <c r="H1913" s="2">
        <v>-96.925018181818189</v>
      </c>
      <c r="I1913" s="104"/>
    </row>
    <row r="1914" spans="7:9" x14ac:dyDescent="0.3">
      <c r="G1914">
        <v>57941</v>
      </c>
      <c r="H1914" s="2">
        <v>88.012800000000027</v>
      </c>
      <c r="I1914" s="104"/>
    </row>
    <row r="1915" spans="7:9" x14ac:dyDescent="0.3">
      <c r="G1915">
        <v>57942</v>
      </c>
      <c r="H1915" s="2">
        <v>625.58920000000012</v>
      </c>
      <c r="I1915" s="104"/>
    </row>
    <row r="1916" spans="7:9" x14ac:dyDescent="0.3">
      <c r="G1916">
        <v>57943</v>
      </c>
      <c r="H1916" s="2">
        <v>-66.289294545454553</v>
      </c>
      <c r="I1916" s="104"/>
    </row>
    <row r="1917" spans="7:9" x14ac:dyDescent="0.3">
      <c r="G1917">
        <v>58012</v>
      </c>
      <c r="H1917" s="2">
        <v>2307.2245120000002</v>
      </c>
      <c r="I1917" s="104"/>
    </row>
    <row r="1918" spans="7:9" x14ac:dyDescent="0.3">
      <c r="G1918">
        <v>58013</v>
      </c>
      <c r="H1918" s="2">
        <v>-66.834087999999994</v>
      </c>
      <c r="I1918" s="104"/>
    </row>
    <row r="1919" spans="7:9" x14ac:dyDescent="0.3">
      <c r="G1919">
        <v>58035</v>
      </c>
      <c r="H1919" s="2">
        <v>3474.6367490909092</v>
      </c>
      <c r="I1919" s="104"/>
    </row>
    <row r="1920" spans="7:9" x14ac:dyDescent="0.3">
      <c r="G1920">
        <v>58037</v>
      </c>
      <c r="H1920" s="2">
        <v>1639.4724363636365</v>
      </c>
      <c r="I1920" s="104"/>
    </row>
    <row r="1921" spans="7:9" x14ac:dyDescent="0.3">
      <c r="G1921">
        <v>58047</v>
      </c>
      <c r="H1921" s="2">
        <v>0</v>
      </c>
      <c r="I1921" s="104"/>
    </row>
    <row r="1922" spans="7:9" x14ac:dyDescent="0.3">
      <c r="G1922">
        <v>58049</v>
      </c>
      <c r="H1922" s="2">
        <v>76.875941818181829</v>
      </c>
      <c r="I1922" s="104"/>
    </row>
    <row r="1923" spans="7:9" x14ac:dyDescent="0.3">
      <c r="G1923">
        <v>58054</v>
      </c>
      <c r="H1923" s="2">
        <v>0</v>
      </c>
      <c r="I1923" s="104"/>
    </row>
    <row r="1924" spans="7:9" x14ac:dyDescent="0.3">
      <c r="G1924">
        <v>58057</v>
      </c>
      <c r="H1924" s="2">
        <v>1488.2745599999998</v>
      </c>
      <c r="I1924" s="104"/>
    </row>
    <row r="1925" spans="7:9" x14ac:dyDescent="0.3">
      <c r="G1925">
        <v>58072</v>
      </c>
      <c r="H1925" s="2">
        <v>0</v>
      </c>
      <c r="I1925" s="104"/>
    </row>
    <row r="1926" spans="7:9" x14ac:dyDescent="0.3">
      <c r="G1926">
        <v>58085</v>
      </c>
      <c r="H1926" s="2">
        <v>1398.2696000000001</v>
      </c>
      <c r="I1926" s="104"/>
    </row>
    <row r="1927" spans="7:9" x14ac:dyDescent="0.3">
      <c r="G1927">
        <v>58088</v>
      </c>
      <c r="H1927" s="2">
        <v>0</v>
      </c>
      <c r="I1927" s="104"/>
    </row>
    <row r="1928" spans="7:9" x14ac:dyDescent="0.3">
      <c r="G1928">
        <v>58090</v>
      </c>
      <c r="H1928" s="2">
        <v>-64.991920000000007</v>
      </c>
      <c r="I1928" s="104"/>
    </row>
    <row r="1929" spans="7:9" x14ac:dyDescent="0.3">
      <c r="G1929">
        <v>58093</v>
      </c>
      <c r="H1929" s="2">
        <v>-868.7236363636365</v>
      </c>
      <c r="I1929" s="104"/>
    </row>
    <row r="1930" spans="7:9" x14ac:dyDescent="0.3">
      <c r="G1930">
        <v>58096</v>
      </c>
      <c r="H1930" s="2">
        <v>0</v>
      </c>
      <c r="I1930" s="104"/>
    </row>
    <row r="1931" spans="7:9" x14ac:dyDescent="0.3">
      <c r="G1931">
        <v>58097</v>
      </c>
      <c r="H1931" s="2">
        <v>0</v>
      </c>
      <c r="I1931" s="104"/>
    </row>
    <row r="1932" spans="7:9" x14ac:dyDescent="0.3">
      <c r="G1932">
        <v>58105</v>
      </c>
      <c r="H1932" s="2">
        <v>1413.0112218181819</v>
      </c>
      <c r="I1932" s="104"/>
    </row>
    <row r="1933" spans="7:9" x14ac:dyDescent="0.3">
      <c r="G1933">
        <v>58112</v>
      </c>
      <c r="H1933" s="2">
        <v>218.50904800000001</v>
      </c>
      <c r="I1933" s="104"/>
    </row>
    <row r="1934" spans="7:9" x14ac:dyDescent="0.3">
      <c r="G1934">
        <v>58115</v>
      </c>
      <c r="H1934" s="2">
        <v>0</v>
      </c>
      <c r="I1934" s="104"/>
    </row>
    <row r="1935" spans="7:9" x14ac:dyDescent="0.3">
      <c r="G1935">
        <v>58117</v>
      </c>
      <c r="H1935" s="2">
        <v>-124.54347636363637</v>
      </c>
      <c r="I1935" s="104"/>
    </row>
    <row r="1936" spans="7:9" x14ac:dyDescent="0.3">
      <c r="G1936">
        <v>58118</v>
      </c>
      <c r="H1936" s="2">
        <v>1172.6484723809524</v>
      </c>
      <c r="I1936" s="104"/>
    </row>
    <row r="1937" spans="7:9" x14ac:dyDescent="0.3">
      <c r="G1937">
        <v>58119</v>
      </c>
      <c r="H1937" s="2">
        <v>2934.6807923809529</v>
      </c>
      <c r="I1937" s="104"/>
    </row>
    <row r="1938" spans="7:9" x14ac:dyDescent="0.3">
      <c r="G1938">
        <v>58120</v>
      </c>
      <c r="H1938" s="2">
        <v>2914.9439242105263</v>
      </c>
      <c r="I1938" s="104"/>
    </row>
    <row r="1939" spans="7:9" x14ac:dyDescent="0.3">
      <c r="G1939">
        <v>58136</v>
      </c>
      <c r="H1939" s="2">
        <v>1274.9905142857142</v>
      </c>
      <c r="I1939" s="104"/>
    </row>
    <row r="1940" spans="7:9" x14ac:dyDescent="0.3">
      <c r="G1940">
        <v>58140</v>
      </c>
      <c r="H1940" s="2">
        <v>7063.4080000000004</v>
      </c>
      <c r="I1940" s="104"/>
    </row>
    <row r="1941" spans="7:9" x14ac:dyDescent="0.3">
      <c r="G1941">
        <v>58143</v>
      </c>
      <c r="H1941" s="2">
        <v>1251.5310933333335</v>
      </c>
      <c r="I1941" s="104"/>
    </row>
    <row r="1942" spans="7:9" x14ac:dyDescent="0.3">
      <c r="G1942">
        <v>58144</v>
      </c>
      <c r="H1942" s="2">
        <v>-92.710218181818178</v>
      </c>
      <c r="I1942" s="104"/>
    </row>
    <row r="1943" spans="7:9" x14ac:dyDescent="0.3">
      <c r="G1943">
        <v>58175</v>
      </c>
      <c r="H1943" s="2">
        <v>5448.4837600000001</v>
      </c>
      <c r="I1943" s="104"/>
    </row>
    <row r="1944" spans="7:9" x14ac:dyDescent="0.3">
      <c r="G1944">
        <v>58181</v>
      </c>
      <c r="H1944" s="2">
        <v>0</v>
      </c>
      <c r="I1944" s="104"/>
    </row>
    <row r="1945" spans="7:9" x14ac:dyDescent="0.3">
      <c r="G1945">
        <v>58217</v>
      </c>
      <c r="H1945" s="2">
        <v>1528.0301090909093</v>
      </c>
      <c r="I1945" s="104"/>
    </row>
    <row r="1946" spans="7:9" x14ac:dyDescent="0.3">
      <c r="G1946">
        <v>58229</v>
      </c>
      <c r="H1946" s="2">
        <v>174.61444363636366</v>
      </c>
      <c r="I1946" s="104"/>
    </row>
    <row r="1947" spans="7:9" x14ac:dyDescent="0.3">
      <c r="G1947">
        <v>58241</v>
      </c>
      <c r="H1947" s="2">
        <v>2240.7991073684211</v>
      </c>
      <c r="I1947" s="104"/>
    </row>
    <row r="1948" spans="7:9" x14ac:dyDescent="0.3">
      <c r="G1948">
        <v>58245</v>
      </c>
      <c r="H1948" s="2">
        <v>4209.9388581818184</v>
      </c>
      <c r="I1948" s="104"/>
    </row>
    <row r="1949" spans="7:9" x14ac:dyDescent="0.3">
      <c r="G1949">
        <v>58282</v>
      </c>
      <c r="H1949" s="2">
        <v>2049.6004581818183</v>
      </c>
      <c r="I1949" s="104"/>
    </row>
    <row r="1950" spans="7:9" x14ac:dyDescent="0.3">
      <c r="G1950">
        <v>58291</v>
      </c>
      <c r="H1950" s="2">
        <v>1768.9087120000002</v>
      </c>
      <c r="I1950" s="104"/>
    </row>
    <row r="1951" spans="7:9" x14ac:dyDescent="0.3">
      <c r="G1951">
        <v>58297</v>
      </c>
      <c r="H1951" s="2">
        <v>2507.7508800000005</v>
      </c>
      <c r="I1951" s="104"/>
    </row>
    <row r="1952" spans="7:9" x14ac:dyDescent="0.3">
      <c r="G1952">
        <v>58298</v>
      </c>
      <c r="H1952" s="2">
        <v>3086.8184872727275</v>
      </c>
      <c r="I1952" s="104"/>
    </row>
    <row r="1953" spans="7:9" x14ac:dyDescent="0.3">
      <c r="G1953">
        <v>58309</v>
      </c>
      <c r="H1953" s="2">
        <v>1306.0958063157896</v>
      </c>
      <c r="I1953" s="104"/>
    </row>
    <row r="1954" spans="7:9" x14ac:dyDescent="0.3">
      <c r="G1954">
        <v>58382</v>
      </c>
      <c r="H1954" s="2">
        <v>1293.3411123809526</v>
      </c>
      <c r="I1954" s="104"/>
    </row>
    <row r="1955" spans="7:9" x14ac:dyDescent="0.3">
      <c r="G1955">
        <v>58388</v>
      </c>
      <c r="H1955" s="2">
        <v>2009.9596218181819</v>
      </c>
      <c r="I1955" s="104"/>
    </row>
    <row r="1956" spans="7:9" x14ac:dyDescent="0.3">
      <c r="G1956">
        <v>58389</v>
      </c>
      <c r="H1956" s="2">
        <v>1485.2976363636362</v>
      </c>
      <c r="I1956" s="104"/>
    </row>
    <row r="1957" spans="7:9" x14ac:dyDescent="0.3">
      <c r="G1957">
        <v>58410</v>
      </c>
      <c r="H1957" s="2">
        <v>0</v>
      </c>
      <c r="I1957" s="104"/>
    </row>
    <row r="1958" spans="7:9" x14ac:dyDescent="0.3">
      <c r="G1958">
        <v>58411</v>
      </c>
      <c r="H1958" s="2">
        <v>-48.69159619047619</v>
      </c>
      <c r="I1958" s="104"/>
    </row>
    <row r="1959" spans="7:9" x14ac:dyDescent="0.3">
      <c r="G1959">
        <v>58468</v>
      </c>
      <c r="H1959" s="2">
        <v>1997.916909090909</v>
      </c>
      <c r="I1959" s="104"/>
    </row>
    <row r="1960" spans="7:9" x14ac:dyDescent="0.3">
      <c r="G1960">
        <v>58498</v>
      </c>
      <c r="H1960" s="2">
        <v>76.214192000000011</v>
      </c>
      <c r="I1960" s="104"/>
    </row>
    <row r="1961" spans="7:9" x14ac:dyDescent="0.3">
      <c r="G1961">
        <v>58537</v>
      </c>
      <c r="H1961" s="2">
        <v>1606.3559854545456</v>
      </c>
      <c r="I1961" s="104"/>
    </row>
    <row r="1962" spans="7:9" x14ac:dyDescent="0.3">
      <c r="G1962">
        <v>58539</v>
      </c>
      <c r="H1962" s="2">
        <v>1187.1508363636365</v>
      </c>
      <c r="I1962" s="104"/>
    </row>
    <row r="1963" spans="7:9" x14ac:dyDescent="0.3">
      <c r="G1963">
        <v>58543</v>
      </c>
      <c r="H1963" s="2">
        <v>2161.3640218181822</v>
      </c>
      <c r="I1963" s="104"/>
    </row>
    <row r="1964" spans="7:9" x14ac:dyDescent="0.3">
      <c r="G1964">
        <v>58547</v>
      </c>
      <c r="H1964" s="2">
        <v>1757.3149527272731</v>
      </c>
      <c r="I1964" s="104"/>
    </row>
    <row r="1965" spans="7:9" x14ac:dyDescent="0.3">
      <c r="G1965">
        <v>58558</v>
      </c>
      <c r="H1965" s="2">
        <v>2093.039898181818</v>
      </c>
      <c r="I1965" s="104"/>
    </row>
    <row r="1966" spans="7:9" x14ac:dyDescent="0.3">
      <c r="G1966">
        <v>58582</v>
      </c>
      <c r="H1966" s="2">
        <v>1609.8851428571429</v>
      </c>
      <c r="I1966" s="104"/>
    </row>
    <row r="1967" spans="7:9" x14ac:dyDescent="0.3">
      <c r="G1967">
        <v>58592</v>
      </c>
      <c r="H1967" s="2">
        <v>1477.6651580952384</v>
      </c>
      <c r="I1967" s="104"/>
    </row>
    <row r="1968" spans="7:9" x14ac:dyDescent="0.3">
      <c r="G1968">
        <v>58612</v>
      </c>
      <c r="H1968" s="2">
        <v>2470.7304363636363</v>
      </c>
      <c r="I1968" s="104"/>
    </row>
    <row r="1969" spans="7:9" x14ac:dyDescent="0.3">
      <c r="G1969">
        <v>58633</v>
      </c>
      <c r="H1969" s="2">
        <v>2368.7608421052632</v>
      </c>
      <c r="I1969" s="104"/>
    </row>
    <row r="1970" spans="7:9" x14ac:dyDescent="0.3">
      <c r="G1970">
        <v>58658</v>
      </c>
      <c r="H1970" s="2">
        <v>665.31288727272738</v>
      </c>
      <c r="I1970" s="104"/>
    </row>
    <row r="1971" spans="7:9" x14ac:dyDescent="0.3">
      <c r="G1971">
        <v>58690</v>
      </c>
      <c r="H1971" s="2">
        <v>0</v>
      </c>
      <c r="I1971" s="104"/>
    </row>
    <row r="1972" spans="7:9" x14ac:dyDescent="0.3">
      <c r="G1972">
        <v>58695</v>
      </c>
      <c r="H1972" s="2">
        <v>2797.5413409523812</v>
      </c>
      <c r="I1972" s="104"/>
    </row>
    <row r="1973" spans="7:9" x14ac:dyDescent="0.3">
      <c r="G1973">
        <v>58706</v>
      </c>
      <c r="H1973" s="2">
        <v>1934.7177090909092</v>
      </c>
      <c r="I1973" s="104"/>
    </row>
    <row r="1974" spans="7:9" x14ac:dyDescent="0.3">
      <c r="G1974">
        <v>58716</v>
      </c>
      <c r="H1974" s="2">
        <v>1990.0960457142858</v>
      </c>
      <c r="I1974" s="104"/>
    </row>
    <row r="1975" spans="7:9" x14ac:dyDescent="0.3">
      <c r="G1975">
        <v>58755</v>
      </c>
      <c r="H1975" s="2">
        <v>1587.5585752380955</v>
      </c>
      <c r="I1975" s="104"/>
    </row>
    <row r="1976" spans="7:9" x14ac:dyDescent="0.3">
      <c r="G1976">
        <v>58760</v>
      </c>
      <c r="H1976" s="2">
        <v>0</v>
      </c>
      <c r="I1976" s="104"/>
    </row>
    <row r="1977" spans="7:9" x14ac:dyDescent="0.3">
      <c r="G1977">
        <v>58795</v>
      </c>
      <c r="H1977" s="2">
        <v>1192.5738763636364</v>
      </c>
      <c r="I1977" s="104"/>
    </row>
    <row r="1978" spans="7:9" x14ac:dyDescent="0.3">
      <c r="G1978">
        <v>58806</v>
      </c>
      <c r="H1978" s="2">
        <v>1259.6445818181819</v>
      </c>
      <c r="I1978" s="104"/>
    </row>
    <row r="1979" spans="7:9" x14ac:dyDescent="0.3">
      <c r="G1979">
        <v>58815</v>
      </c>
      <c r="H1979" s="2">
        <v>2995.2334981818185</v>
      </c>
      <c r="I1979" s="104"/>
    </row>
    <row r="1980" spans="7:9" x14ac:dyDescent="0.3">
      <c r="G1980">
        <v>58833</v>
      </c>
      <c r="H1980" s="2">
        <v>1627.9886254545454</v>
      </c>
      <c r="I1980" s="104"/>
    </row>
    <row r="1981" spans="7:9" x14ac:dyDescent="0.3">
      <c r="G1981">
        <v>58848</v>
      </c>
      <c r="H1981" s="2">
        <v>3069.2197818181817</v>
      </c>
      <c r="I1981" s="104"/>
    </row>
    <row r="1982" spans="7:9" x14ac:dyDescent="0.3">
      <c r="G1982">
        <v>58902</v>
      </c>
      <c r="H1982" s="2">
        <v>1861.4851127272732</v>
      </c>
      <c r="I1982" s="104"/>
    </row>
    <row r="1983" spans="7:9" x14ac:dyDescent="0.3">
      <c r="G1983">
        <v>58944</v>
      </c>
      <c r="H1983" s="2">
        <v>1799.2592436363639</v>
      </c>
      <c r="I1983" s="104"/>
    </row>
    <row r="1984" spans="7:9" x14ac:dyDescent="0.3">
      <c r="G1984">
        <v>58978</v>
      </c>
      <c r="H1984" s="2">
        <v>0</v>
      </c>
      <c r="I1984" s="104"/>
    </row>
    <row r="1985" spans="7:9" x14ac:dyDescent="0.3">
      <c r="G1985">
        <v>58987</v>
      </c>
      <c r="H1985" s="2">
        <v>0</v>
      </c>
      <c r="I1985" s="104"/>
    </row>
    <row r="1986" spans="7:9" x14ac:dyDescent="0.3">
      <c r="G1986">
        <v>58988</v>
      </c>
      <c r="H1986" s="2">
        <v>264.48899636363637</v>
      </c>
      <c r="I1986" s="104"/>
    </row>
    <row r="1987" spans="7:9" x14ac:dyDescent="0.3">
      <c r="G1987">
        <v>58989</v>
      </c>
      <c r="H1987" s="2">
        <v>1884.492603636364</v>
      </c>
      <c r="I1987" s="104"/>
    </row>
    <row r="1988" spans="7:9" x14ac:dyDescent="0.3">
      <c r="G1988">
        <v>58990</v>
      </c>
      <c r="H1988" s="2">
        <v>-5.8718254545454549</v>
      </c>
      <c r="I1988" s="104"/>
    </row>
    <row r="1989" spans="7:9" x14ac:dyDescent="0.3">
      <c r="G1989">
        <v>58991</v>
      </c>
      <c r="H1989" s="2">
        <v>1192.5185745454544</v>
      </c>
      <c r="I1989" s="104"/>
    </row>
    <row r="1990" spans="7:9" x14ac:dyDescent="0.3">
      <c r="G1990">
        <v>58992</v>
      </c>
      <c r="H1990" s="2">
        <v>0</v>
      </c>
      <c r="I1990" s="104"/>
    </row>
    <row r="1991" spans="7:9" x14ac:dyDescent="0.3">
      <c r="G1991">
        <v>58993</v>
      </c>
      <c r="H1991" s="2">
        <v>0</v>
      </c>
      <c r="I1991" s="104"/>
    </row>
    <row r="1992" spans="7:9" x14ac:dyDescent="0.3">
      <c r="G1992">
        <v>58996</v>
      </c>
      <c r="H1992" s="2">
        <v>104.34871999999999</v>
      </c>
      <c r="I1992" s="104"/>
    </row>
    <row r="1993" spans="7:9" x14ac:dyDescent="0.3">
      <c r="G1993">
        <v>58999</v>
      </c>
      <c r="H1993" s="2">
        <v>40.813570909090913</v>
      </c>
      <c r="I1993" s="104"/>
    </row>
    <row r="1994" spans="7:9" x14ac:dyDescent="0.3">
      <c r="G1994">
        <v>59999</v>
      </c>
      <c r="H1994" s="2">
        <v>-257.77349090909087</v>
      </c>
      <c r="I1994" s="104"/>
    </row>
    <row r="1995" spans="7:9" x14ac:dyDescent="0.3">
      <c r="I1995" s="104"/>
    </row>
    <row r="1996" spans="7:9" x14ac:dyDescent="0.3">
      <c r="I1996" s="104"/>
    </row>
    <row r="1997" spans="7:9" x14ac:dyDescent="0.3">
      <c r="I1997" s="104"/>
    </row>
    <row r="1998" spans="7:9" x14ac:dyDescent="0.3">
      <c r="I1998" s="104"/>
    </row>
    <row r="1999" spans="7:9" x14ac:dyDescent="0.3">
      <c r="I1999" s="104"/>
    </row>
    <row r="2000" spans="7:9" x14ac:dyDescent="0.3">
      <c r="I2000" s="104"/>
    </row>
    <row r="2001" spans="9:9" x14ac:dyDescent="0.3">
      <c r="I2001" s="104"/>
    </row>
    <row r="2002" spans="9:9" x14ac:dyDescent="0.3">
      <c r="I2002" s="104"/>
    </row>
    <row r="2003" spans="9:9" x14ac:dyDescent="0.3">
      <c r="I2003" s="104"/>
    </row>
    <row r="2004" spans="9:9" x14ac:dyDescent="0.3">
      <c r="I2004" s="104"/>
    </row>
    <row r="2005" spans="9:9" x14ac:dyDescent="0.3">
      <c r="I2005" s="104"/>
    </row>
    <row r="2006" spans="9:9" x14ac:dyDescent="0.3">
      <c r="I2006" s="104"/>
    </row>
    <row r="2007" spans="9:9" x14ac:dyDescent="0.3">
      <c r="I2007" s="104"/>
    </row>
    <row r="2008" spans="9:9" x14ac:dyDescent="0.3">
      <c r="I2008" s="104"/>
    </row>
    <row r="2009" spans="9:9" x14ac:dyDescent="0.3">
      <c r="I2009" s="104"/>
    </row>
    <row r="2010" spans="9:9" x14ac:dyDescent="0.3">
      <c r="I2010" s="104"/>
    </row>
    <row r="2011" spans="9:9" x14ac:dyDescent="0.3">
      <c r="I2011" s="104"/>
    </row>
    <row r="2012" spans="9:9" x14ac:dyDescent="0.3">
      <c r="I2012" s="104"/>
    </row>
    <row r="2013" spans="9:9" x14ac:dyDescent="0.3">
      <c r="I2013" s="104"/>
    </row>
    <row r="2014" spans="9:9" x14ac:dyDescent="0.3">
      <c r="I2014" s="104"/>
    </row>
    <row r="2015" spans="9:9" x14ac:dyDescent="0.3">
      <c r="I2015" s="104"/>
    </row>
    <row r="2016" spans="9:9" x14ac:dyDescent="0.3">
      <c r="I2016" s="104"/>
    </row>
    <row r="2017" spans="9:9" x14ac:dyDescent="0.3">
      <c r="I2017" s="104"/>
    </row>
    <row r="2018" spans="9:9" x14ac:dyDescent="0.3">
      <c r="I2018" s="104"/>
    </row>
    <row r="2019" spans="9:9" x14ac:dyDescent="0.3">
      <c r="I2019" s="104"/>
    </row>
    <row r="2020" spans="9:9" x14ac:dyDescent="0.3">
      <c r="I2020" s="104"/>
    </row>
    <row r="2021" spans="9:9" x14ac:dyDescent="0.3">
      <c r="I2021" s="104"/>
    </row>
    <row r="2022" spans="9:9" x14ac:dyDescent="0.3">
      <c r="I2022" s="104"/>
    </row>
    <row r="2023" spans="9:9" x14ac:dyDescent="0.3">
      <c r="I2023" s="104"/>
    </row>
    <row r="2024" spans="9:9" x14ac:dyDescent="0.3">
      <c r="I2024" s="104"/>
    </row>
    <row r="2025" spans="9:9" x14ac:dyDescent="0.3">
      <c r="I2025" s="104"/>
    </row>
    <row r="2026" spans="9:9" x14ac:dyDescent="0.3">
      <c r="I2026" s="104"/>
    </row>
    <row r="2027" spans="9:9" x14ac:dyDescent="0.3">
      <c r="I2027" s="104"/>
    </row>
    <row r="2028" spans="9:9" x14ac:dyDescent="0.3">
      <c r="I2028" s="104"/>
    </row>
    <row r="2029" spans="9:9" x14ac:dyDescent="0.3">
      <c r="I2029" s="104"/>
    </row>
    <row r="2030" spans="9:9" x14ac:dyDescent="0.3">
      <c r="I2030" s="104"/>
    </row>
    <row r="2031" spans="9:9" x14ac:dyDescent="0.3">
      <c r="I2031" s="104"/>
    </row>
    <row r="2032" spans="9:9" x14ac:dyDescent="0.3">
      <c r="I2032" s="104"/>
    </row>
    <row r="2033" spans="9:9" x14ac:dyDescent="0.3">
      <c r="I2033" s="104"/>
    </row>
    <row r="2034" spans="9:9" x14ac:dyDescent="0.3">
      <c r="I2034" s="104"/>
    </row>
    <row r="2035" spans="9:9" x14ac:dyDescent="0.3">
      <c r="I2035" s="104"/>
    </row>
    <row r="2036" spans="9:9" x14ac:dyDescent="0.3">
      <c r="I2036" s="104"/>
    </row>
    <row r="2037" spans="9:9" x14ac:dyDescent="0.3">
      <c r="I2037" s="104"/>
    </row>
    <row r="2038" spans="9:9" x14ac:dyDescent="0.3">
      <c r="I2038" s="104"/>
    </row>
    <row r="2039" spans="9:9" x14ac:dyDescent="0.3">
      <c r="I2039" s="104"/>
    </row>
    <row r="2040" spans="9:9" x14ac:dyDescent="0.3">
      <c r="I2040" s="104"/>
    </row>
    <row r="2041" spans="9:9" x14ac:dyDescent="0.3">
      <c r="I2041" s="104"/>
    </row>
    <row r="2042" spans="9:9" x14ac:dyDescent="0.3">
      <c r="I2042" s="104"/>
    </row>
    <row r="2043" spans="9:9" x14ac:dyDescent="0.3">
      <c r="I2043" s="104"/>
    </row>
    <row r="2044" spans="9:9" x14ac:dyDescent="0.3">
      <c r="I2044" s="104"/>
    </row>
    <row r="2045" spans="9:9" x14ac:dyDescent="0.3">
      <c r="I2045" s="104"/>
    </row>
    <row r="2046" spans="9:9" x14ac:dyDescent="0.3">
      <c r="I2046" s="104"/>
    </row>
    <row r="2047" spans="9:9" x14ac:dyDescent="0.3">
      <c r="I2047" s="104"/>
    </row>
    <row r="2048" spans="9:9" x14ac:dyDescent="0.3">
      <c r="I2048" s="104"/>
    </row>
    <row r="2049" spans="9:9" x14ac:dyDescent="0.3">
      <c r="I2049" s="104"/>
    </row>
    <row r="2050" spans="9:9" x14ac:dyDescent="0.3">
      <c r="I2050" s="104"/>
    </row>
    <row r="2051" spans="9:9" x14ac:dyDescent="0.3">
      <c r="I2051" s="104"/>
    </row>
    <row r="2052" spans="9:9" x14ac:dyDescent="0.3">
      <c r="I2052" s="104"/>
    </row>
    <row r="2053" spans="9:9" x14ac:dyDescent="0.3">
      <c r="I2053" s="104"/>
    </row>
    <row r="2054" spans="9:9" x14ac:dyDescent="0.3">
      <c r="I2054" s="104"/>
    </row>
    <row r="2055" spans="9:9" x14ac:dyDescent="0.3">
      <c r="I2055" s="104"/>
    </row>
    <row r="2056" spans="9:9" x14ac:dyDescent="0.3">
      <c r="I2056" s="104"/>
    </row>
    <row r="2057" spans="9:9" x14ac:dyDescent="0.3">
      <c r="I2057" s="104"/>
    </row>
    <row r="2058" spans="9:9" x14ac:dyDescent="0.3">
      <c r="I2058" s="104"/>
    </row>
    <row r="2059" spans="9:9" x14ac:dyDescent="0.3">
      <c r="I2059" s="104"/>
    </row>
    <row r="2060" spans="9:9" x14ac:dyDescent="0.3">
      <c r="I2060" s="104"/>
    </row>
    <row r="2061" spans="9:9" x14ac:dyDescent="0.3">
      <c r="I2061" s="104"/>
    </row>
    <row r="2062" spans="9:9" x14ac:dyDescent="0.3">
      <c r="I2062" s="104"/>
    </row>
    <row r="2063" spans="9:9" x14ac:dyDescent="0.3">
      <c r="I2063" s="104"/>
    </row>
    <row r="2064" spans="9:9" x14ac:dyDescent="0.3">
      <c r="I2064" s="104"/>
    </row>
    <row r="2065" spans="9:9" x14ac:dyDescent="0.3">
      <c r="I2065" s="104"/>
    </row>
    <row r="2066" spans="9:9" x14ac:dyDescent="0.3">
      <c r="I2066" s="104"/>
    </row>
    <row r="2067" spans="9:9" x14ac:dyDescent="0.3">
      <c r="I2067" s="104"/>
    </row>
    <row r="2068" spans="9:9" x14ac:dyDescent="0.3">
      <c r="I2068" s="104"/>
    </row>
    <row r="2069" spans="9:9" x14ac:dyDescent="0.3">
      <c r="I2069" s="104"/>
    </row>
    <row r="2070" spans="9:9" x14ac:dyDescent="0.3">
      <c r="I2070" s="104"/>
    </row>
    <row r="2071" spans="9:9" x14ac:dyDescent="0.3">
      <c r="I2071" s="104"/>
    </row>
    <row r="2072" spans="9:9" x14ac:dyDescent="0.3">
      <c r="I2072" s="104"/>
    </row>
    <row r="2073" spans="9:9" x14ac:dyDescent="0.3">
      <c r="I2073" s="104"/>
    </row>
    <row r="2074" spans="9:9" x14ac:dyDescent="0.3">
      <c r="I2074" s="104"/>
    </row>
    <row r="2075" spans="9:9" x14ac:dyDescent="0.3">
      <c r="I2075" s="104"/>
    </row>
    <row r="2076" spans="9:9" x14ac:dyDescent="0.3">
      <c r="I2076" s="104"/>
    </row>
    <row r="2077" spans="9:9" x14ac:dyDescent="0.3">
      <c r="I2077" s="104"/>
    </row>
    <row r="2078" spans="9:9" x14ac:dyDescent="0.3">
      <c r="I2078" s="104"/>
    </row>
    <row r="2079" spans="9:9" x14ac:dyDescent="0.3">
      <c r="I2079" s="104"/>
    </row>
    <row r="2080" spans="9:9" x14ac:dyDescent="0.3">
      <c r="I2080" s="104"/>
    </row>
    <row r="2081" spans="9:9" x14ac:dyDescent="0.3">
      <c r="I2081" s="104"/>
    </row>
    <row r="2082" spans="9:9" x14ac:dyDescent="0.3">
      <c r="I2082" s="104"/>
    </row>
    <row r="2083" spans="9:9" x14ac:dyDescent="0.3">
      <c r="I2083" s="104"/>
    </row>
    <row r="2084" spans="9:9" x14ac:dyDescent="0.3">
      <c r="I2084" s="104"/>
    </row>
    <row r="2085" spans="9:9" x14ac:dyDescent="0.3">
      <c r="I2085" s="104"/>
    </row>
    <row r="2086" spans="9:9" x14ac:dyDescent="0.3">
      <c r="I2086" s="104"/>
    </row>
    <row r="2087" spans="9:9" x14ac:dyDescent="0.3">
      <c r="I2087" s="104"/>
    </row>
    <row r="2088" spans="9:9" x14ac:dyDescent="0.3">
      <c r="I2088" s="104"/>
    </row>
    <row r="2089" spans="9:9" x14ac:dyDescent="0.3">
      <c r="I2089" s="104"/>
    </row>
    <row r="2090" spans="9:9" x14ac:dyDescent="0.3">
      <c r="I2090" s="104"/>
    </row>
    <row r="2091" spans="9:9" x14ac:dyDescent="0.3">
      <c r="I2091" s="104"/>
    </row>
    <row r="2092" spans="9:9" x14ac:dyDescent="0.3">
      <c r="I2092" s="104"/>
    </row>
    <row r="2093" spans="9:9" x14ac:dyDescent="0.3">
      <c r="I2093" s="104"/>
    </row>
    <row r="2094" spans="9:9" x14ac:dyDescent="0.3">
      <c r="I2094" s="104"/>
    </row>
    <row r="2095" spans="9:9" x14ac:dyDescent="0.3">
      <c r="I2095" s="104"/>
    </row>
    <row r="2096" spans="9:9" x14ac:dyDescent="0.3">
      <c r="I2096" s="104"/>
    </row>
    <row r="2097" spans="9:9" x14ac:dyDescent="0.3">
      <c r="I2097" s="104"/>
    </row>
    <row r="2098" spans="9:9" x14ac:dyDescent="0.3">
      <c r="I2098" s="104"/>
    </row>
    <row r="2099" spans="9:9" x14ac:dyDescent="0.3">
      <c r="I2099" s="104"/>
    </row>
    <row r="2100" spans="9:9" x14ac:dyDescent="0.3">
      <c r="I2100" s="104"/>
    </row>
    <row r="2101" spans="9:9" x14ac:dyDescent="0.3">
      <c r="I2101" s="104"/>
    </row>
    <row r="2102" spans="9:9" x14ac:dyDescent="0.3">
      <c r="I2102" s="104"/>
    </row>
    <row r="2103" spans="9:9" x14ac:dyDescent="0.3">
      <c r="I2103" s="104"/>
    </row>
    <row r="2104" spans="9:9" x14ac:dyDescent="0.3">
      <c r="I2104" s="104"/>
    </row>
    <row r="2105" spans="9:9" x14ac:dyDescent="0.3">
      <c r="I2105" s="104"/>
    </row>
    <row r="2106" spans="9:9" x14ac:dyDescent="0.3">
      <c r="I2106" s="104"/>
    </row>
    <row r="2107" spans="9:9" x14ac:dyDescent="0.3">
      <c r="I2107" s="104"/>
    </row>
    <row r="2108" spans="9:9" x14ac:dyDescent="0.3">
      <c r="I2108" s="104"/>
    </row>
    <row r="2109" spans="9:9" x14ac:dyDescent="0.3">
      <c r="I2109" s="104"/>
    </row>
    <row r="2110" spans="9:9" x14ac:dyDescent="0.3">
      <c r="I2110" s="104"/>
    </row>
    <row r="2111" spans="9:9" x14ac:dyDescent="0.3">
      <c r="I2111" s="104"/>
    </row>
    <row r="2112" spans="9:9" x14ac:dyDescent="0.3">
      <c r="I2112" s="104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B1:X61"/>
  <sheetViews>
    <sheetView tabSelected="1" topLeftCell="A26" zoomScale="80" zoomScaleNormal="80" workbookViewId="0">
      <selection activeCell="B42" sqref="B42"/>
    </sheetView>
  </sheetViews>
  <sheetFormatPr baseColWidth="10" defaultColWidth="19" defaultRowHeight="14.4" x14ac:dyDescent="0.3"/>
  <cols>
    <col min="1" max="1" width="5.77734375" style="233" customWidth="1"/>
    <col min="2" max="2" width="7.109375" style="231" bestFit="1" customWidth="1"/>
    <col min="3" max="3" width="21.88671875" style="233" bestFit="1" customWidth="1"/>
    <col min="4" max="5" width="14.6640625" style="233" bestFit="1" customWidth="1"/>
    <col min="6" max="6" width="18.5546875" style="233" bestFit="1" customWidth="1"/>
    <col min="7" max="7" width="9.6640625" style="233" bestFit="1" customWidth="1"/>
    <col min="8" max="8" width="11.109375" style="233" bestFit="1" customWidth="1"/>
    <col min="9" max="9" width="10.21875" style="233" bestFit="1" customWidth="1"/>
    <col min="10" max="10" width="18.88671875" style="233" bestFit="1" customWidth="1"/>
    <col min="11" max="11" width="18.77734375" style="233" customWidth="1"/>
    <col min="12" max="12" width="11.109375" style="233" bestFit="1" customWidth="1"/>
    <col min="13" max="17" width="10.5546875" style="233" customWidth="1"/>
    <col min="18" max="16384" width="19" style="233"/>
  </cols>
  <sheetData>
    <row r="1" spans="2:24" ht="46.8" x14ac:dyDescent="0.3">
      <c r="B1" s="234" t="s">
        <v>609</v>
      </c>
      <c r="C1" s="163" t="s">
        <v>0</v>
      </c>
      <c r="D1" s="163" t="s">
        <v>1</v>
      </c>
      <c r="E1" s="163" t="s">
        <v>2</v>
      </c>
      <c r="F1" s="163" t="s">
        <v>3</v>
      </c>
      <c r="G1" s="163" t="s">
        <v>711</v>
      </c>
      <c r="H1" s="163" t="s">
        <v>148</v>
      </c>
      <c r="I1" s="163" t="s">
        <v>171</v>
      </c>
      <c r="J1" s="163" t="s">
        <v>744</v>
      </c>
      <c r="K1" s="163" t="s">
        <v>730</v>
      </c>
      <c r="L1" s="235" t="s">
        <v>148</v>
      </c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2:24" ht="15" x14ac:dyDescent="0.3">
      <c r="B2" s="212">
        <v>6475</v>
      </c>
      <c r="C2" s="213" t="s">
        <v>617</v>
      </c>
      <c r="D2" s="214">
        <f>VLOOKUP(I2,'[1]Vta RdV'!$J$3:$K$18,2,0)</f>
        <v>189855.75</v>
      </c>
      <c r="E2" s="214">
        <f>VLOOKUP(I2,[1]Objetivos!$A$5:$B$18,2,0)</f>
        <v>187599.30754181818</v>
      </c>
      <c r="F2" s="208">
        <f t="shared" ref="F2:F17" si="0">+D2/E2</f>
        <v>1.0120279892700501</v>
      </c>
      <c r="G2" s="212">
        <f>RANK($F2,F2:F3,0)</f>
        <v>2</v>
      </c>
      <c r="H2" s="215">
        <f>RANK($F2,$F$2:$F$17,0)</f>
        <v>5</v>
      </c>
      <c r="I2" s="214">
        <v>163</v>
      </c>
      <c r="J2" s="214">
        <f>VLOOKUP(I2,'[1]Clientes Compradores'!$B$3:$C$20,2,0)</f>
        <v>555</v>
      </c>
      <c r="K2" s="216">
        <f>+J2/VLOOKUP(I2,'[1]Clientes Compradores'!$F$2:$J$15,5,0)</f>
        <v>6.4534883720930232</v>
      </c>
      <c r="L2" s="215">
        <f>RANK($K2,$K$2:$K$14,0)</f>
        <v>3</v>
      </c>
      <c r="M2" s="225"/>
      <c r="N2" s="225"/>
      <c r="O2" s="225"/>
      <c r="P2" s="225"/>
      <c r="Q2" s="232"/>
      <c r="R2" s="232"/>
      <c r="S2" s="232"/>
      <c r="T2" s="232"/>
      <c r="U2" s="232"/>
      <c r="V2" s="232"/>
      <c r="W2" s="232"/>
      <c r="X2" s="232"/>
    </row>
    <row r="3" spans="2:24" ht="15" x14ac:dyDescent="0.3">
      <c r="B3" s="212">
        <v>1905</v>
      </c>
      <c r="C3" s="213" t="s">
        <v>619</v>
      </c>
      <c r="D3" s="214">
        <f>VLOOKUP(I3,'[1]Vta RdV'!$J$3:$K$18,2,0)</f>
        <v>359403.74</v>
      </c>
      <c r="E3" s="214">
        <f>VLOOKUP(I3,[1]Objetivos!$A$5:$B$18,2,0)</f>
        <v>291559.44875636359</v>
      </c>
      <c r="F3" s="208">
        <f t="shared" si="0"/>
        <v>1.2326945380539844</v>
      </c>
      <c r="G3" s="212">
        <f>RANK($F3,F2:F3,0)</f>
        <v>1</v>
      </c>
      <c r="H3" s="215">
        <f t="shared" ref="H3:H17" si="1">RANK($F3,$F$2:$F$17,0)</f>
        <v>2</v>
      </c>
      <c r="I3" s="214">
        <v>160</v>
      </c>
      <c r="J3" s="214">
        <f>VLOOKUP(I3,'[1]Clientes Compradores'!$B$3:$C$20,2,0)</f>
        <v>928</v>
      </c>
      <c r="K3" s="216">
        <f>+J3/VLOOKUP(I3,'[1]Clientes Compradores'!$F$2:$J$15,5,0)</f>
        <v>6.4444444444444446</v>
      </c>
      <c r="L3" s="215">
        <f t="shared" ref="L3:L14" si="2">RANK($K3,$K$2:$K$14,0)</f>
        <v>4</v>
      </c>
      <c r="M3" s="225"/>
      <c r="N3" s="225"/>
      <c r="O3" s="225"/>
      <c r="P3" s="225"/>
      <c r="Q3" s="232"/>
      <c r="R3" s="232"/>
      <c r="S3" s="232"/>
      <c r="T3" s="232"/>
      <c r="U3" s="232"/>
      <c r="V3" s="232"/>
      <c r="W3" s="232"/>
      <c r="X3" s="232"/>
    </row>
    <row r="4" spans="2:24" ht="15" x14ac:dyDescent="0.3">
      <c r="B4" s="236">
        <v>351</v>
      </c>
      <c r="C4" s="237" t="s">
        <v>628</v>
      </c>
      <c r="D4" s="217">
        <f>VLOOKUP(I4,'[1]Vta RdV'!$J$3:$K$18,2,0)</f>
        <v>210497.56</v>
      </c>
      <c r="E4" s="217">
        <f>VLOOKUP(I4,[1]Objetivos!$A$5:$B$18,2,0)</f>
        <v>240025.47510545453</v>
      </c>
      <c r="F4" s="209">
        <f t="shared" si="0"/>
        <v>0.87698007850007786</v>
      </c>
      <c r="G4" s="218">
        <f>RANK($F4,F4:F5,0)</f>
        <v>1</v>
      </c>
      <c r="H4" s="215">
        <f t="shared" si="1"/>
        <v>14</v>
      </c>
      <c r="I4" s="217">
        <v>151</v>
      </c>
      <c r="J4" s="219">
        <f>VLOOKUP(I4,'[1]Clientes Compradores'!$B$3:$C$20,2,0)</f>
        <v>799</v>
      </c>
      <c r="K4" s="220">
        <f>+J4/VLOOKUP(I4,'[1]Clientes Compradores'!$F$2:$J$15,5,0)</f>
        <v>6.443548387096774</v>
      </c>
      <c r="L4" s="215">
        <f t="shared" si="2"/>
        <v>5</v>
      </c>
      <c r="M4" s="225"/>
      <c r="N4" s="225"/>
      <c r="O4" s="225"/>
      <c r="P4" s="225"/>
      <c r="Q4" s="232"/>
      <c r="R4" s="232"/>
      <c r="S4" s="232"/>
      <c r="T4" s="232"/>
      <c r="U4" s="232"/>
      <c r="V4" s="232"/>
      <c r="W4" s="232"/>
      <c r="X4" s="232"/>
    </row>
    <row r="5" spans="2:24" ht="15" x14ac:dyDescent="0.3">
      <c r="B5" s="236">
        <v>961</v>
      </c>
      <c r="C5" s="238" t="s">
        <v>620</v>
      </c>
      <c r="D5" s="217">
        <f>VLOOKUP(I5,'[1]Vta RdV'!$J$3:$K$18,2,0)</f>
        <v>219744.66</v>
      </c>
      <c r="E5" s="217">
        <f>VLOOKUP(I5,[1]Objetivos!$A$5:$B$18,2,0)</f>
        <v>282678.91794909094</v>
      </c>
      <c r="F5" s="209">
        <f t="shared" si="0"/>
        <v>0.77736486892727852</v>
      </c>
      <c r="G5" s="218">
        <f>RANK($F5,F4:F5,0)</f>
        <v>2</v>
      </c>
      <c r="H5" s="215">
        <f t="shared" si="1"/>
        <v>16</v>
      </c>
      <c r="I5" s="217">
        <v>157</v>
      </c>
      <c r="J5" s="219">
        <f>VLOOKUP(I5,'[1]Clientes Compradores'!$B$3:$C$20,2,0)</f>
        <v>778</v>
      </c>
      <c r="K5" s="220">
        <f>+J5/VLOOKUP(I5,'[1]Clientes Compradores'!$F$2:$J$15,5,0)</f>
        <v>5.36551724137931</v>
      </c>
      <c r="L5" s="215">
        <f t="shared" si="2"/>
        <v>12</v>
      </c>
      <c r="M5" s="225"/>
      <c r="N5" s="225"/>
      <c r="O5" s="225"/>
      <c r="P5" s="225"/>
      <c r="Q5" s="232"/>
      <c r="R5" s="232"/>
      <c r="S5" s="232"/>
      <c r="T5" s="232"/>
      <c r="U5" s="232"/>
      <c r="V5" s="232"/>
      <c r="W5" s="232"/>
      <c r="X5" s="232"/>
    </row>
    <row r="6" spans="2:24" ht="15" x14ac:dyDescent="0.3">
      <c r="B6" s="212">
        <v>910</v>
      </c>
      <c r="C6" s="213" t="s">
        <v>627</v>
      </c>
      <c r="D6" s="214">
        <f>VLOOKUP(I6,'[1]Vta RdV'!$J$3:$K$18,2,0)</f>
        <v>207817.41</v>
      </c>
      <c r="E6" s="214">
        <f>VLOOKUP(I6,[1]Objetivos!$A$5:$B$18,2,0)</f>
        <v>215172.20875636366</v>
      </c>
      <c r="F6" s="208">
        <f t="shared" si="0"/>
        <v>0.96581901167036222</v>
      </c>
      <c r="G6" s="221">
        <f>RANK($F6,F6:F7,0)</f>
        <v>1</v>
      </c>
      <c r="H6" s="215">
        <f t="shared" si="1"/>
        <v>7</v>
      </c>
      <c r="I6" s="214">
        <v>159</v>
      </c>
      <c r="J6" s="214">
        <f>VLOOKUP(I6,'[1]Clientes Compradores'!$B$3:$C$20,2,0)</f>
        <v>822</v>
      </c>
      <c r="K6" s="216">
        <f>+J6/VLOOKUP(I6,'[1]Clientes Compradores'!$F$2:$J$15,5,0)</f>
        <v>6.3720930232558137</v>
      </c>
      <c r="L6" s="215">
        <f t="shared" si="2"/>
        <v>6</v>
      </c>
      <c r="M6" s="225"/>
      <c r="N6" s="225"/>
      <c r="O6" s="225"/>
      <c r="P6" s="225"/>
      <c r="Q6" s="232"/>
      <c r="R6" s="232"/>
      <c r="S6" s="232"/>
      <c r="T6" s="232"/>
      <c r="U6" s="232"/>
      <c r="V6" s="232"/>
      <c r="W6" s="232"/>
      <c r="X6" s="232"/>
    </row>
    <row r="7" spans="2:24" ht="15" x14ac:dyDescent="0.3">
      <c r="B7" s="212">
        <v>245</v>
      </c>
      <c r="C7" s="213" t="s">
        <v>622</v>
      </c>
      <c r="D7" s="214">
        <f>VLOOKUP(I7,'[1]Vta RdV'!$J$3:$K$18,2,0)</f>
        <v>221944.71</v>
      </c>
      <c r="E7" s="214">
        <f>VLOOKUP(I7,[1]Objetivos!$A$5:$B$18,2,0)</f>
        <v>233511.62786909103</v>
      </c>
      <c r="F7" s="208">
        <f t="shared" si="0"/>
        <v>0.95046534523935755</v>
      </c>
      <c r="G7" s="221">
        <f>RANK($F7,F6:F7,0)</f>
        <v>2</v>
      </c>
      <c r="H7" s="215">
        <f t="shared" si="1"/>
        <v>9</v>
      </c>
      <c r="I7" s="214">
        <v>155</v>
      </c>
      <c r="J7" s="214">
        <f>VLOOKUP(I7,'[1]Clientes Compradores'!$B$3:$C$20,2,0)</f>
        <v>681</v>
      </c>
      <c r="K7" s="216">
        <f>+J7/VLOOKUP(I7,'[1]Clientes Compradores'!$F$2:$J$15,5,0)</f>
        <v>5.2790697674418601</v>
      </c>
      <c r="L7" s="215">
        <f t="shared" si="2"/>
        <v>13</v>
      </c>
      <c r="M7" s="225"/>
      <c r="N7" s="225"/>
      <c r="O7" s="225"/>
      <c r="P7" s="225"/>
      <c r="Q7" s="232"/>
      <c r="R7" s="232"/>
      <c r="S7" s="232"/>
      <c r="T7" s="232"/>
      <c r="U7" s="232"/>
      <c r="V7" s="232"/>
      <c r="W7" s="232"/>
      <c r="X7" s="232"/>
    </row>
    <row r="8" spans="2:24" ht="15" x14ac:dyDescent="0.3">
      <c r="B8" s="239">
        <v>6273</v>
      </c>
      <c r="C8" s="222" t="s">
        <v>618</v>
      </c>
      <c r="D8" s="217">
        <f>VLOOKUP(I8,'[1]Vta RdV'!$J$3:$K$18,2,0)</f>
        <v>133932.32999999999</v>
      </c>
      <c r="E8" s="217">
        <f>VLOOKUP(I8,[1]Objetivos!$A$5:$B$18,2,0)</f>
        <v>144880.00080727271</v>
      </c>
      <c r="F8" s="209">
        <f t="shared" si="0"/>
        <v>0.92443628695284241</v>
      </c>
      <c r="G8" s="218">
        <f>RANK($F8,F8:F9,0)</f>
        <v>2</v>
      </c>
      <c r="H8" s="215">
        <f t="shared" si="1"/>
        <v>11</v>
      </c>
      <c r="I8" s="217">
        <v>153</v>
      </c>
      <c r="J8" s="219">
        <f>VLOOKUP(I8,'[1]Clientes Compradores'!$B$3:$C$20,2,0)</f>
        <v>519</v>
      </c>
      <c r="K8" s="220">
        <f>+J8/VLOOKUP(I8,'[1]Clientes Compradores'!$F$2:$J$15,5,0)</f>
        <v>5.7666666666666666</v>
      </c>
      <c r="L8" s="215">
        <f t="shared" si="2"/>
        <v>9</v>
      </c>
      <c r="M8" s="225"/>
      <c r="N8" s="225"/>
      <c r="O8" s="225"/>
      <c r="P8" s="225"/>
      <c r="Q8" s="232"/>
      <c r="R8" s="232"/>
      <c r="S8" s="232"/>
      <c r="T8" s="232"/>
      <c r="U8" s="232"/>
      <c r="V8" s="232"/>
      <c r="W8" s="232"/>
      <c r="X8" s="232"/>
    </row>
    <row r="9" spans="2:24" ht="15" x14ac:dyDescent="0.3">
      <c r="B9" s="239">
        <v>600</v>
      </c>
      <c r="C9" s="223" t="s">
        <v>624</v>
      </c>
      <c r="D9" s="217">
        <f>VLOOKUP(I9,'[1]Vta RdV'!$J$3:$K$18,2,0)</f>
        <v>202939.69</v>
      </c>
      <c r="E9" s="217">
        <f>VLOOKUP(I9,[1]Objetivos!$A$5:$B$18,2,0)</f>
        <v>203911.84400727286</v>
      </c>
      <c r="F9" s="209">
        <f t="shared" si="0"/>
        <v>0.99523247895674871</v>
      </c>
      <c r="G9" s="218">
        <f>RANK($F9,F8:F9,0)</f>
        <v>1</v>
      </c>
      <c r="H9" s="215">
        <f t="shared" si="1"/>
        <v>6</v>
      </c>
      <c r="I9" s="217">
        <v>152</v>
      </c>
      <c r="J9" s="219">
        <f>VLOOKUP(I9,'[1]Clientes Compradores'!$B$3:$C$20,2,0)</f>
        <v>740</v>
      </c>
      <c r="K9" s="220">
        <f>+J9/VLOOKUP(I9,'[1]Clientes Compradores'!$F$2:$J$15,5,0)</f>
        <v>5.8267716535433074</v>
      </c>
      <c r="L9" s="215">
        <f t="shared" si="2"/>
        <v>8</v>
      </c>
      <c r="M9" s="225"/>
      <c r="N9" s="225"/>
      <c r="O9" s="225"/>
      <c r="P9" s="225"/>
      <c r="Q9" s="232"/>
      <c r="R9" s="232"/>
      <c r="S9" s="232"/>
      <c r="T9" s="232"/>
      <c r="U9" s="232"/>
      <c r="V9" s="232"/>
      <c r="W9" s="232"/>
      <c r="X9" s="232"/>
    </row>
    <row r="10" spans="2:24" ht="15" x14ac:dyDescent="0.3">
      <c r="B10" s="212">
        <v>585</v>
      </c>
      <c r="C10" s="213" t="s">
        <v>623</v>
      </c>
      <c r="D10" s="214">
        <f>VLOOKUP(I10,'[1]Vta RdV'!$J$3:$K$18,2,0)</f>
        <v>245530.06</v>
      </c>
      <c r="E10" s="214">
        <f>VLOOKUP(I10,[1]Objetivos!$A$5:$B$18,2,0)</f>
        <v>273320.30415999983</v>
      </c>
      <c r="F10" s="208">
        <f t="shared" si="0"/>
        <v>0.89832352834009865</v>
      </c>
      <c r="G10" s="221">
        <f>RANK($F10,F10:F11,0)</f>
        <v>2</v>
      </c>
      <c r="H10" s="215">
        <f t="shared" si="1"/>
        <v>13</v>
      </c>
      <c r="I10" s="214">
        <v>162</v>
      </c>
      <c r="J10" s="214">
        <f>VLOOKUP(I10,'[1]Clientes Compradores'!$B$3:$C$20,2,0)</f>
        <v>955</v>
      </c>
      <c r="K10" s="216">
        <f>+J10/VLOOKUP(I10,'[1]Clientes Compradores'!$F$2:$J$15,5,0)</f>
        <v>6.3666666666666663</v>
      </c>
      <c r="L10" s="215">
        <f t="shared" si="2"/>
        <v>7</v>
      </c>
      <c r="M10" s="225"/>
      <c r="N10" s="225"/>
      <c r="O10" s="225"/>
      <c r="P10" s="225"/>
      <c r="Q10" s="232"/>
      <c r="R10" s="232"/>
      <c r="S10" s="232"/>
      <c r="T10" s="232"/>
      <c r="U10" s="232"/>
      <c r="V10" s="232"/>
      <c r="W10" s="232"/>
      <c r="X10" s="232"/>
    </row>
    <row r="11" spans="2:24" ht="15" x14ac:dyDescent="0.3">
      <c r="B11" s="212">
        <v>590</v>
      </c>
      <c r="C11" s="213" t="s">
        <v>625</v>
      </c>
      <c r="D11" s="214">
        <f>VLOOKUP(I11,'[1]Vta RdV'!$J$3:$K$18,2,0)</f>
        <v>313313.8</v>
      </c>
      <c r="E11" s="214">
        <f>VLOOKUP(I11,[1]Objetivos!$A$5:$B$18,2,0)</f>
        <v>302432.03827636346</v>
      </c>
      <c r="F11" s="208">
        <f t="shared" si="0"/>
        <v>1.0359808497329002</v>
      </c>
      <c r="G11" s="221">
        <f>RANK($F11,F10:F11,0)</f>
        <v>1</v>
      </c>
      <c r="H11" s="215">
        <f t="shared" si="1"/>
        <v>4</v>
      </c>
      <c r="I11" s="214">
        <v>158</v>
      </c>
      <c r="J11" s="214">
        <f>VLOOKUP(I11,'[1]Clientes Compradores'!$B$3:$C$20,2,0)</f>
        <v>1039</v>
      </c>
      <c r="K11" s="216">
        <f>+J11/VLOOKUP(I11,'[1]Clientes Compradores'!$F$2:$J$15,5,0)</f>
        <v>6.6178343949044587</v>
      </c>
      <c r="L11" s="215">
        <f t="shared" si="2"/>
        <v>2</v>
      </c>
      <c r="M11" s="225"/>
      <c r="N11" s="225"/>
      <c r="O11" s="225"/>
      <c r="P11" s="225"/>
      <c r="Q11" s="232"/>
      <c r="R11" s="232"/>
      <c r="S11" s="232"/>
      <c r="T11" s="232"/>
      <c r="U11" s="232"/>
      <c r="V11" s="232"/>
      <c r="W11" s="232"/>
      <c r="X11" s="232"/>
    </row>
    <row r="12" spans="2:24" ht="15" x14ac:dyDescent="0.3">
      <c r="B12" s="236">
        <v>664</v>
      </c>
      <c r="C12" s="237" t="s">
        <v>621</v>
      </c>
      <c r="D12" s="217">
        <f>VLOOKUP(I12,'[1]Vta RdV'!$J$3:$K$18,2,0)</f>
        <v>258912.85</v>
      </c>
      <c r="E12" s="217">
        <f>VLOOKUP(I12,[1]Objetivos!$A$5:$B$18,2,0)</f>
        <v>271590.96563636384</v>
      </c>
      <c r="F12" s="209">
        <f t="shared" si="0"/>
        <v>0.95331908185289671</v>
      </c>
      <c r="G12" s="218">
        <f>RANK($F12,F12:F13,0)</f>
        <v>2</v>
      </c>
      <c r="H12" s="215">
        <f t="shared" si="1"/>
        <v>8</v>
      </c>
      <c r="I12" s="217">
        <v>161</v>
      </c>
      <c r="J12" s="219">
        <f>VLOOKUP(I12,'[1]Clientes Compradores'!$B$3:$C$20,2,0)</f>
        <v>921</v>
      </c>
      <c r="K12" s="220">
        <f>+J12/VLOOKUP(I12,'[1]Clientes Compradores'!$F$2:$J$15,5,0)</f>
        <v>5.6158536585365857</v>
      </c>
      <c r="L12" s="215">
        <f t="shared" si="2"/>
        <v>10</v>
      </c>
      <c r="M12" s="225"/>
      <c r="N12" s="225"/>
      <c r="O12" s="225"/>
      <c r="P12" s="225"/>
      <c r="Q12" s="232"/>
      <c r="R12" s="232"/>
      <c r="S12" s="232"/>
      <c r="T12" s="232"/>
      <c r="U12" s="232"/>
      <c r="V12" s="232"/>
      <c r="W12" s="232"/>
      <c r="X12" s="232"/>
    </row>
    <row r="13" spans="2:24" ht="15" x14ac:dyDescent="0.3">
      <c r="B13" s="236">
        <v>5113</v>
      </c>
      <c r="C13" s="238" t="s">
        <v>626</v>
      </c>
      <c r="D13" s="217">
        <f>VLOOKUP(I13,'[1]Vta RdV'!$J$3:$K$18,2,0)</f>
        <v>236163.6</v>
      </c>
      <c r="E13" s="217">
        <f>VLOOKUP(I13,[1]Objetivos!$A$5:$B$18,2,0)</f>
        <v>221202.00841454545</v>
      </c>
      <c r="F13" s="209">
        <f t="shared" si="0"/>
        <v>1.0676376841814912</v>
      </c>
      <c r="G13" s="218">
        <f>RANK($F13,F12:F13,0)</f>
        <v>1</v>
      </c>
      <c r="H13" s="215">
        <f t="shared" si="1"/>
        <v>3</v>
      </c>
      <c r="I13" s="217">
        <v>156</v>
      </c>
      <c r="J13" s="219">
        <f>VLOOKUP(I13,'[1]Clientes Compradores'!$B$3:$C$20,2,0)</f>
        <v>684</v>
      </c>
      <c r="K13" s="220">
        <f>+J13/VLOOKUP(I13,'[1]Clientes Compradores'!$F$2:$J$15,5,0)</f>
        <v>5.5161290322580649</v>
      </c>
      <c r="L13" s="215">
        <f t="shared" si="2"/>
        <v>11</v>
      </c>
      <c r="M13" s="225"/>
      <c r="N13" s="225"/>
      <c r="O13" s="225"/>
      <c r="P13" s="225"/>
      <c r="Q13" s="232"/>
      <c r="R13" s="232"/>
      <c r="S13" s="232"/>
      <c r="T13" s="232"/>
      <c r="U13" s="232"/>
      <c r="V13" s="232"/>
      <c r="W13" s="232"/>
      <c r="X13" s="232"/>
    </row>
    <row r="14" spans="2:24" ht="15" x14ac:dyDescent="0.3">
      <c r="B14" s="212">
        <v>39480</v>
      </c>
      <c r="C14" s="213" t="s">
        <v>629</v>
      </c>
      <c r="D14" s="214">
        <f>VLOOKUP(I14,'[1]Vta RdV'!$J$3:$K$18,2,0)</f>
        <v>33360.67</v>
      </c>
      <c r="E14" s="214">
        <f>VLOOKUP(I14,[1]Objetivos!$A$5:$B$18,2,0)</f>
        <v>24184.921439999998</v>
      </c>
      <c r="F14" s="208">
        <f t="shared" si="0"/>
        <v>1.3793995602906537</v>
      </c>
      <c r="G14" s="221">
        <f>RANK($F14,F14:F15,0)</f>
        <v>1</v>
      </c>
      <c r="H14" s="215">
        <f t="shared" si="1"/>
        <v>1</v>
      </c>
      <c r="I14" s="214">
        <v>182</v>
      </c>
      <c r="J14" s="214">
        <f>VLOOKUP(I14,'[1]Clientes Compradores'!$B$3:$C$20,2,0)</f>
        <v>295</v>
      </c>
      <c r="K14" s="216">
        <f>+J14/VLOOKUP(I14,'[1]Clientes Compradores'!$F$2:$J$15,5,0)</f>
        <v>10.535714285714286</v>
      </c>
      <c r="L14" s="215">
        <f t="shared" si="2"/>
        <v>1</v>
      </c>
      <c r="M14" s="225"/>
      <c r="N14" s="225"/>
      <c r="O14" s="225"/>
      <c r="P14" s="225"/>
      <c r="Q14" s="232"/>
      <c r="R14" s="232"/>
      <c r="S14" s="232"/>
      <c r="T14" s="232"/>
      <c r="U14" s="232"/>
      <c r="V14" s="232"/>
      <c r="W14" s="232"/>
      <c r="X14" s="232"/>
    </row>
    <row r="15" spans="2:24" ht="15" x14ac:dyDescent="0.3">
      <c r="B15" s="212">
        <v>59255</v>
      </c>
      <c r="C15" s="213" t="s">
        <v>630</v>
      </c>
      <c r="D15" s="214">
        <f>+'[1]Vtas AS'!B1</f>
        <v>530149.07000000018</v>
      </c>
      <c r="E15" s="214">
        <f>SUM('[1]JAS Duelos'!D3:D16)</f>
        <v>630993.26</v>
      </c>
      <c r="F15" s="208">
        <f t="shared" si="0"/>
        <v>0.84018182698179722</v>
      </c>
      <c r="G15" s="221">
        <f>RANK($F15,F14:F15,0)</f>
        <v>2</v>
      </c>
      <c r="H15" s="215">
        <f t="shared" si="1"/>
        <v>15</v>
      </c>
      <c r="I15" s="214" t="s">
        <v>174</v>
      </c>
      <c r="J15" s="224"/>
      <c r="K15" s="224"/>
      <c r="L15" s="225"/>
      <c r="M15" s="225"/>
      <c r="N15" s="225"/>
      <c r="O15" s="225"/>
      <c r="P15" s="225"/>
      <c r="Q15" s="232"/>
      <c r="R15" s="232"/>
      <c r="S15" s="232"/>
      <c r="T15" s="232"/>
      <c r="U15" s="232"/>
      <c r="V15" s="232"/>
      <c r="W15" s="232"/>
      <c r="X15" s="232"/>
    </row>
    <row r="16" spans="2:24" ht="15" x14ac:dyDescent="0.3">
      <c r="B16" s="226">
        <v>7048</v>
      </c>
      <c r="C16" s="227" t="s">
        <v>659</v>
      </c>
      <c r="D16" s="219">
        <f>VLOOKUP(I16,'[1]Vta RdV'!$M$12:$N$13,2,0)</f>
        <v>388903.09000000008</v>
      </c>
      <c r="E16" s="219">
        <f>VLOOKUP(I16,[1]Objetivos!$J$25:$K$26,2,0)</f>
        <v>432327.42627636378</v>
      </c>
      <c r="F16" s="210">
        <f t="shared" si="0"/>
        <v>0.89955683207429726</v>
      </c>
      <c r="G16" s="228">
        <f>RANK($F16,F16:F17,0)</f>
        <v>2</v>
      </c>
      <c r="H16" s="215">
        <f t="shared" si="1"/>
        <v>12</v>
      </c>
      <c r="I16" s="219" t="s">
        <v>661</v>
      </c>
      <c r="J16" s="224"/>
      <c r="K16" s="224"/>
      <c r="L16" s="225"/>
      <c r="M16" s="225"/>
      <c r="N16" s="225"/>
      <c r="O16" s="225"/>
      <c r="P16" s="225"/>
      <c r="Q16" s="232"/>
      <c r="R16" s="232"/>
      <c r="S16" s="232"/>
      <c r="T16" s="232"/>
      <c r="U16" s="232"/>
      <c r="V16" s="232"/>
      <c r="W16" s="232"/>
      <c r="X16" s="232"/>
    </row>
    <row r="17" spans="2:24" ht="15" x14ac:dyDescent="0.3">
      <c r="B17" s="226">
        <v>52414</v>
      </c>
      <c r="C17" s="227" t="s">
        <v>660</v>
      </c>
      <c r="D17" s="219">
        <f>VLOOKUP(I17,'[1]Vta RdV'!$M$12:$N$13,2,0)</f>
        <v>519028.66999999969</v>
      </c>
      <c r="E17" s="219">
        <f>VLOOKUP(I17,[1]Objetivos!$J$25:$K$26,2,0)</f>
        <v>552026.27083636366</v>
      </c>
      <c r="F17" s="210">
        <f t="shared" si="0"/>
        <v>0.94022458245262497</v>
      </c>
      <c r="G17" s="228">
        <f>RANK($F17,F16:F17,0)</f>
        <v>1</v>
      </c>
      <c r="H17" s="215">
        <f t="shared" si="1"/>
        <v>10</v>
      </c>
      <c r="I17" s="219" t="s">
        <v>662</v>
      </c>
      <c r="J17" s="224"/>
      <c r="K17" s="224"/>
      <c r="L17" s="225"/>
      <c r="M17" s="225"/>
      <c r="N17" s="225"/>
      <c r="O17" s="225"/>
      <c r="P17" s="225"/>
      <c r="Q17" s="232"/>
      <c r="R17" s="232"/>
      <c r="S17" s="232"/>
      <c r="T17" s="232"/>
      <c r="U17" s="232"/>
      <c r="V17" s="232"/>
      <c r="W17" s="232"/>
      <c r="X17" s="232"/>
    </row>
    <row r="18" spans="2:24" ht="16.8" x14ac:dyDescent="0.3">
      <c r="B18" s="240"/>
      <c r="C18" s="241" t="s">
        <v>671</v>
      </c>
      <c r="D18" s="242">
        <f>SUM(D2:D14)</f>
        <v>2833416.83</v>
      </c>
      <c r="E18" s="242">
        <f>SUM(E2:E14)</f>
        <v>2892069.0687200003</v>
      </c>
      <c r="F18" s="243">
        <f t="shared" ref="F18" si="3">+D18/E18</f>
        <v>0.97971962725428297</v>
      </c>
      <c r="G18" s="244"/>
      <c r="H18" s="244"/>
      <c r="I18" s="244"/>
      <c r="J18" s="242">
        <f>SUM(J2:J14)</f>
        <v>9716</v>
      </c>
      <c r="K18" s="245">
        <f>+J18/+'[1]Clientes Compradores'!J1</f>
        <v>6.0839073262366936</v>
      </c>
      <c r="L18" s="244"/>
      <c r="M18" s="225"/>
      <c r="N18" s="225"/>
      <c r="O18" s="225"/>
      <c r="P18" s="225"/>
      <c r="Q18" s="232"/>
      <c r="R18" s="232"/>
      <c r="S18" s="232"/>
      <c r="T18" s="232"/>
      <c r="U18" s="232"/>
      <c r="V18" s="232"/>
      <c r="W18" s="232"/>
      <c r="X18" s="232"/>
    </row>
    <row r="19" spans="2:24" ht="16.8" x14ac:dyDescent="0.3">
      <c r="B19" s="240"/>
      <c r="C19" s="241" t="s">
        <v>676</v>
      </c>
      <c r="D19" s="242">
        <f>+'[1]Vta RdV'!K1</f>
        <v>2885491.83</v>
      </c>
      <c r="E19" s="242">
        <f>+[1]Objetivos!B2</f>
        <v>2919792.6005236371</v>
      </c>
      <c r="F19" s="243">
        <f>+D19/E19</f>
        <v>0.9882523263750016</v>
      </c>
      <c r="G19" s="244"/>
      <c r="H19" s="244"/>
      <c r="I19" s="244"/>
      <c r="J19" s="242">
        <f>+'[1]Clientes Compradores'!C21</f>
        <v>9886</v>
      </c>
      <c r="K19" s="245">
        <f>+'[1]Clientes Compradores'!C21/'[1]Clientes Compradores'!J1</f>
        <v>6.1903569192235439</v>
      </c>
      <c r="L19" s="244"/>
      <c r="M19" s="225"/>
      <c r="N19" s="225"/>
      <c r="O19" s="225"/>
      <c r="P19" s="225"/>
      <c r="Q19" s="232"/>
      <c r="R19" s="232"/>
      <c r="S19" s="232"/>
      <c r="T19" s="232"/>
      <c r="U19" s="232"/>
      <c r="V19" s="232"/>
      <c r="W19" s="232"/>
      <c r="X19" s="232"/>
    </row>
    <row r="20" spans="2:24" ht="15" x14ac:dyDescent="0.3">
      <c r="B20" s="229"/>
      <c r="C20" s="230"/>
      <c r="D20" s="211"/>
      <c r="E20" s="211"/>
      <c r="F20" s="211"/>
      <c r="G20" s="211"/>
      <c r="H20" s="211"/>
      <c r="I20" s="211"/>
      <c r="J20" s="211"/>
      <c r="K20" s="211"/>
      <c r="L20" s="211"/>
      <c r="M20" s="225"/>
      <c r="N20" s="225"/>
      <c r="O20" s="225"/>
      <c r="P20" s="225"/>
      <c r="Q20" s="232"/>
      <c r="R20" s="232"/>
      <c r="S20" s="232"/>
      <c r="T20" s="232"/>
      <c r="U20" s="232"/>
      <c r="V20" s="232"/>
      <c r="W20" s="232"/>
      <c r="X20" s="232"/>
    </row>
    <row r="21" spans="2:24" ht="57.6" customHeight="1" x14ac:dyDescent="0.3">
      <c r="B21" s="234" t="s">
        <v>609</v>
      </c>
      <c r="C21" s="163" t="s">
        <v>0</v>
      </c>
      <c r="D21" s="163" t="s">
        <v>1</v>
      </c>
      <c r="E21" s="163" t="s">
        <v>2</v>
      </c>
      <c r="F21" s="163" t="s">
        <v>3</v>
      </c>
      <c r="G21" s="163" t="s">
        <v>711</v>
      </c>
      <c r="H21" s="163" t="s">
        <v>148</v>
      </c>
      <c r="I21" s="163" t="s">
        <v>171</v>
      </c>
      <c r="J21" s="163" t="s">
        <v>744</v>
      </c>
      <c r="K21" s="163" t="s">
        <v>730</v>
      </c>
      <c r="L21" s="235" t="s">
        <v>148</v>
      </c>
      <c r="M21" s="225"/>
      <c r="N21" s="225"/>
      <c r="O21" s="225"/>
      <c r="P21" s="225"/>
      <c r="Q21" s="232"/>
      <c r="R21" s="232"/>
      <c r="S21" s="232"/>
      <c r="T21" s="232"/>
      <c r="U21" s="232"/>
      <c r="V21" s="232"/>
      <c r="W21" s="232"/>
      <c r="X21" s="232"/>
    </row>
    <row r="22" spans="2:24" ht="15" x14ac:dyDescent="0.3">
      <c r="B22" s="212">
        <v>6475</v>
      </c>
      <c r="C22" s="213" t="s">
        <v>617</v>
      </c>
      <c r="D22" s="214">
        <f>VLOOKUP(I22,'Vta RdV'!$J$3:$K$18,2,0)</f>
        <v>161865.88000000006</v>
      </c>
      <c r="E22" s="214">
        <f>VLOOKUP(I22,Objetivos!$A$5:$B$18,2,0)</f>
        <v>208875.88005018185</v>
      </c>
      <c r="F22" s="208">
        <f t="shared" ref="F22:F35" si="4">+D22/E22</f>
        <v>0.77493811138515489</v>
      </c>
      <c r="G22" s="212">
        <f>RANK($F22,F22:F23,0)</f>
        <v>1</v>
      </c>
      <c r="H22" s="215">
        <f>RANK($F22,$F$22:$F$37,0)</f>
        <v>6</v>
      </c>
      <c r="I22" s="214">
        <v>163</v>
      </c>
      <c r="J22" s="214">
        <f>VLOOKUP(I22,'Clientes Compradores'!$B$3:$C$20,2,0)</f>
        <v>551</v>
      </c>
      <c r="K22" s="216">
        <f>+J22/VLOOKUP(I22,'Clientes Compradores'!$F$2:$J$15,5,0)</f>
        <v>6.1222222222222218</v>
      </c>
      <c r="L22" s="215">
        <f>RANK($K22,$K$22:$K$34,0)</f>
        <v>2</v>
      </c>
      <c r="M22" s="225"/>
      <c r="N22" s="225"/>
      <c r="O22" s="225"/>
      <c r="P22" s="225"/>
      <c r="Q22" s="232"/>
      <c r="R22" s="232"/>
      <c r="S22" s="232"/>
      <c r="T22" s="232"/>
      <c r="U22" s="232"/>
      <c r="V22" s="232"/>
      <c r="W22" s="232"/>
      <c r="X22" s="232"/>
    </row>
    <row r="23" spans="2:24" ht="15" x14ac:dyDescent="0.3">
      <c r="B23" s="212">
        <v>1905</v>
      </c>
      <c r="C23" s="213" t="s">
        <v>619</v>
      </c>
      <c r="D23" s="214">
        <f>VLOOKUP(I23,'Vta RdV'!$J$3:$K$18,2,0)</f>
        <v>239740.21999999983</v>
      </c>
      <c r="E23" s="214">
        <f>VLOOKUP(I23,Objetivos!$A$5:$B$18,2,0)</f>
        <v>315454.15307877614</v>
      </c>
      <c r="F23" s="208">
        <f t="shared" si="4"/>
        <v>0.75998435164089029</v>
      </c>
      <c r="G23" s="212">
        <f>RANK($F23,F22:F23,0)</f>
        <v>2</v>
      </c>
      <c r="H23" s="215">
        <f t="shared" ref="H23:H37" si="5">RANK($F23,$F$22:$F$37,0)</f>
        <v>7</v>
      </c>
      <c r="I23" s="214">
        <v>160</v>
      </c>
      <c r="J23" s="214">
        <f>VLOOKUP(I23,'Clientes Compradores'!$B$3:$C$20,2,0)</f>
        <v>756</v>
      </c>
      <c r="K23" s="216">
        <f>+J23/VLOOKUP(I23,'Clientes Compradores'!$F$2:$J$15,5,0)</f>
        <v>5.25</v>
      </c>
      <c r="L23" s="215">
        <f t="shared" ref="L23:L33" si="6">RANK($K23,$K$22:$K$34,0)</f>
        <v>6</v>
      </c>
      <c r="M23" s="225"/>
      <c r="N23" s="225"/>
      <c r="O23" s="225"/>
      <c r="P23" s="225"/>
      <c r="Q23" s="232"/>
      <c r="R23" s="232"/>
      <c r="S23" s="232"/>
      <c r="T23" s="232"/>
      <c r="U23" s="232"/>
      <c r="V23" s="232"/>
      <c r="W23" s="232"/>
      <c r="X23" s="232"/>
    </row>
    <row r="24" spans="2:24" ht="15" x14ac:dyDescent="0.3">
      <c r="B24" s="236">
        <v>351</v>
      </c>
      <c r="C24" s="237" t="s">
        <v>628</v>
      </c>
      <c r="D24" s="217">
        <f>VLOOKUP(I24,'Vta RdV'!$J$3:$K$18,2,0)</f>
        <v>173591.39999999988</v>
      </c>
      <c r="E24" s="217">
        <f>VLOOKUP(I24,Objetivos!$A$5:$B$18,2,0)</f>
        <v>259491.68694255623</v>
      </c>
      <c r="F24" s="209">
        <f t="shared" si="4"/>
        <v>0.66896709503618079</v>
      </c>
      <c r="G24" s="218">
        <f>RANK($F24,F24:F25,0)</f>
        <v>2</v>
      </c>
      <c r="H24" s="215">
        <f t="shared" si="5"/>
        <v>13</v>
      </c>
      <c r="I24" s="217">
        <v>151</v>
      </c>
      <c r="J24" s="219">
        <f>VLOOKUP(I24,'Clientes Compradores'!$B$3:$C$20,2,0)</f>
        <v>657</v>
      </c>
      <c r="K24" s="220">
        <f>+J24/VLOOKUP(I24,'Clientes Compradores'!$F$2:$J$15,5,0)</f>
        <v>5.0930232558139537</v>
      </c>
      <c r="L24" s="215">
        <f t="shared" si="6"/>
        <v>8</v>
      </c>
      <c r="M24" s="225"/>
      <c r="N24" s="225"/>
      <c r="O24" s="225"/>
      <c r="P24" s="225"/>
      <c r="Q24" s="232"/>
      <c r="R24" s="232"/>
      <c r="S24" s="232"/>
      <c r="T24" s="232"/>
      <c r="U24" s="232"/>
      <c r="V24" s="232"/>
      <c r="W24" s="232"/>
      <c r="X24" s="232"/>
    </row>
    <row r="25" spans="2:24" ht="15" x14ac:dyDescent="0.3">
      <c r="B25" s="236">
        <v>961</v>
      </c>
      <c r="C25" s="238" t="s">
        <v>620</v>
      </c>
      <c r="D25" s="217">
        <f>VLOOKUP(I25,'Vta RdV'!$J$3:$K$18,2,0)</f>
        <v>248145.29000000007</v>
      </c>
      <c r="E25" s="217">
        <f>VLOOKUP(I25,Objetivos!$A$5:$B$18,2,0)</f>
        <v>313038.14861877437</v>
      </c>
      <c r="F25" s="209">
        <f t="shared" si="4"/>
        <v>0.79269983896498686</v>
      </c>
      <c r="G25" s="218">
        <f>RANK($F25,F24:F25,0)</f>
        <v>1</v>
      </c>
      <c r="H25" s="215">
        <f t="shared" si="5"/>
        <v>4</v>
      </c>
      <c r="I25" s="217">
        <v>157</v>
      </c>
      <c r="J25" s="219">
        <f>VLOOKUP(I25,'Clientes Compradores'!$B$3:$C$20,2,0)</f>
        <v>847</v>
      </c>
      <c r="K25" s="220">
        <f>+J25/VLOOKUP(I25,'Clientes Compradores'!$F$2:$J$15,5,0)</f>
        <v>5.6092715231788075</v>
      </c>
      <c r="L25" s="215">
        <f t="shared" si="6"/>
        <v>5</v>
      </c>
      <c r="M25" s="225"/>
      <c r="N25" s="225"/>
      <c r="O25" s="225"/>
      <c r="P25" s="225"/>
      <c r="Q25" s="232"/>
      <c r="R25" s="232"/>
      <c r="S25" s="232"/>
      <c r="T25" s="232"/>
      <c r="U25" s="232"/>
      <c r="V25" s="232"/>
      <c r="W25" s="232"/>
      <c r="X25" s="232"/>
    </row>
    <row r="26" spans="2:24" ht="15" x14ac:dyDescent="0.3">
      <c r="B26" s="212">
        <v>910</v>
      </c>
      <c r="C26" s="213" t="s">
        <v>627</v>
      </c>
      <c r="D26" s="214">
        <f>VLOOKUP(I26,'Vta RdV'!$J$3:$K$18,2,0)</f>
        <v>140530.57999999993</v>
      </c>
      <c r="E26" s="214">
        <f>VLOOKUP(I26,Objetivos!$A$5:$B$18,2,0)</f>
        <v>233144.53679349215</v>
      </c>
      <c r="F26" s="208">
        <f t="shared" si="4"/>
        <v>0.602761625611133</v>
      </c>
      <c r="G26" s="221">
        <f>RANK($F26,F26:F27,0)</f>
        <v>2</v>
      </c>
      <c r="H26" s="215">
        <f t="shared" si="5"/>
        <v>16</v>
      </c>
      <c r="I26" s="214">
        <v>159</v>
      </c>
      <c r="J26" s="214">
        <f>VLOOKUP(I26,'Clientes Compradores'!$B$3:$C$20,2,0)</f>
        <v>673</v>
      </c>
      <c r="K26" s="216">
        <f>+J26/VLOOKUP(I26,'Clientes Compradores'!$F$2:$J$15,5,0)</f>
        <v>5.2170542635658919</v>
      </c>
      <c r="L26" s="215">
        <f t="shared" si="6"/>
        <v>7</v>
      </c>
      <c r="M26" s="225"/>
      <c r="N26" s="225"/>
      <c r="O26" s="225"/>
      <c r="P26" s="225"/>
      <c r="Q26" s="232"/>
      <c r="R26" s="232"/>
      <c r="S26" s="232"/>
      <c r="T26" s="232"/>
      <c r="U26" s="232"/>
      <c r="V26" s="232"/>
      <c r="W26" s="232"/>
      <c r="X26" s="232"/>
    </row>
    <row r="27" spans="2:24" ht="15" x14ac:dyDescent="0.3">
      <c r="B27" s="212">
        <v>245</v>
      </c>
      <c r="C27" s="213" t="s">
        <v>622</v>
      </c>
      <c r="D27" s="214">
        <f>VLOOKUP(I27,'Vta RdV'!$J$3:$K$18,2,0)</f>
        <v>174792.2200000002</v>
      </c>
      <c r="E27" s="214">
        <f>VLOOKUP(I27,Objetivos!$A$5:$B$18,2,0)</f>
        <v>253025.73218434636</v>
      </c>
      <c r="F27" s="208">
        <f t="shared" si="4"/>
        <v>0.69080807904807184</v>
      </c>
      <c r="G27" s="221">
        <f>RANK($F27,F26:F27,0)</f>
        <v>1</v>
      </c>
      <c r="H27" s="215">
        <f t="shared" si="5"/>
        <v>12</v>
      </c>
      <c r="I27" s="214">
        <v>155</v>
      </c>
      <c r="J27" s="214">
        <f>VLOOKUP(I27,'Clientes Compradores'!$B$3:$C$20,2,0)</f>
        <v>620</v>
      </c>
      <c r="K27" s="216">
        <f>+J27/VLOOKUP(I27,'Clientes Compradores'!$F$2:$J$15,5,0)</f>
        <v>4.7692307692307692</v>
      </c>
      <c r="L27" s="215">
        <f t="shared" si="6"/>
        <v>12</v>
      </c>
      <c r="M27" s="225"/>
      <c r="N27" s="225"/>
      <c r="O27" s="225"/>
      <c r="P27" s="225"/>
      <c r="Q27" s="232"/>
      <c r="R27" s="232"/>
      <c r="S27" s="232"/>
      <c r="T27" s="232"/>
      <c r="U27" s="232"/>
      <c r="V27" s="232"/>
      <c r="W27" s="232"/>
      <c r="X27" s="232"/>
    </row>
    <row r="28" spans="2:24" ht="15" x14ac:dyDescent="0.3">
      <c r="B28" s="239">
        <v>6273</v>
      </c>
      <c r="C28" s="222" t="s">
        <v>618</v>
      </c>
      <c r="D28" s="217">
        <f>VLOOKUP(I28,'Vta RdV'!$J$3:$K$18,2,0)</f>
        <v>130384.46999999988</v>
      </c>
      <c r="E28" s="217">
        <f>VLOOKUP(I28,Objetivos!$A$5:$B$18,2,0)</f>
        <v>155740.89531564544</v>
      </c>
      <c r="F28" s="209">
        <f t="shared" si="4"/>
        <v>0.8371883938110487</v>
      </c>
      <c r="G28" s="218">
        <f>RANK($F28,F28:F29,0)</f>
        <v>1</v>
      </c>
      <c r="H28" s="215">
        <f t="shared" si="5"/>
        <v>3</v>
      </c>
      <c r="I28" s="217">
        <v>153</v>
      </c>
      <c r="J28" s="219">
        <f>VLOOKUP(I28,'Clientes Compradores'!$B$3:$C$20,2,0)</f>
        <v>449</v>
      </c>
      <c r="K28" s="220">
        <f>+J28/VLOOKUP(I28,'Clientes Compradores'!$F$2:$J$15,5,0)</f>
        <v>4.827956989247312</v>
      </c>
      <c r="L28" s="215">
        <f t="shared" si="6"/>
        <v>11</v>
      </c>
      <c r="M28" s="225"/>
      <c r="N28" s="225"/>
      <c r="O28" s="225"/>
      <c r="P28" s="225"/>
      <c r="Q28" s="232"/>
      <c r="R28" s="232"/>
      <c r="S28" s="232"/>
      <c r="T28" s="232"/>
      <c r="U28" s="232"/>
      <c r="V28" s="232"/>
      <c r="W28" s="232"/>
      <c r="X28" s="232"/>
    </row>
    <row r="29" spans="2:24" ht="15" x14ac:dyDescent="0.3">
      <c r="B29" s="239">
        <v>600</v>
      </c>
      <c r="C29" s="223" t="s">
        <v>624</v>
      </c>
      <c r="D29" s="217">
        <f>VLOOKUP(I29,'Vta RdV'!$J$3:$K$18,2,0)</f>
        <v>160787.01999999993</v>
      </c>
      <c r="E29" s="217">
        <f>VLOOKUP(I29,Objetivos!$A$5:$B$18,2,0)</f>
        <v>219001.2122181126</v>
      </c>
      <c r="F29" s="209">
        <f t="shared" si="4"/>
        <v>0.73418324205377139</v>
      </c>
      <c r="G29" s="218">
        <f>RANK($F29,F28:F29,0)</f>
        <v>2</v>
      </c>
      <c r="H29" s="215">
        <f t="shared" si="5"/>
        <v>8</v>
      </c>
      <c r="I29" s="217">
        <v>152</v>
      </c>
      <c r="J29" s="219">
        <f>VLOOKUP(I29,'Clientes Compradores'!$B$3:$C$20,2,0)</f>
        <v>642</v>
      </c>
      <c r="K29" s="220">
        <f>+J29/VLOOKUP(I29,'Clientes Compradores'!$F$2:$J$15,5,0)</f>
        <v>5.0551181102362204</v>
      </c>
      <c r="L29" s="215">
        <f t="shared" si="6"/>
        <v>9</v>
      </c>
      <c r="M29" s="225"/>
      <c r="N29" s="225"/>
      <c r="O29" s="225"/>
      <c r="P29" s="225"/>
      <c r="Q29" s="232"/>
      <c r="R29" s="232"/>
      <c r="S29" s="232"/>
      <c r="T29" s="232"/>
      <c r="U29" s="232"/>
      <c r="V29" s="232"/>
      <c r="W29" s="232"/>
      <c r="X29" s="232"/>
    </row>
    <row r="30" spans="2:24" ht="15" x14ac:dyDescent="0.3">
      <c r="B30" s="212">
        <v>585</v>
      </c>
      <c r="C30" s="213" t="s">
        <v>623</v>
      </c>
      <c r="D30" s="214">
        <f>VLOOKUP(I30,'Vta RdV'!$J$3:$K$18,2,0)</f>
        <v>212748.43999999971</v>
      </c>
      <c r="E30" s="214">
        <f>VLOOKUP(I30,Objetivos!$A$5:$B$18,2,0)</f>
        <v>295236.67952287424</v>
      </c>
      <c r="F30" s="208">
        <f t="shared" si="4"/>
        <v>0.72060301024865192</v>
      </c>
      <c r="G30" s="221">
        <f>RANK($F30,F30:F31,0)</f>
        <v>2</v>
      </c>
      <c r="H30" s="215">
        <f t="shared" si="5"/>
        <v>10</v>
      </c>
      <c r="I30" s="214">
        <v>162</v>
      </c>
      <c r="J30" s="214">
        <f>VLOOKUP(I30,'Clientes Compradores'!$B$3:$C$20,2,0)</f>
        <v>880</v>
      </c>
      <c r="K30" s="216">
        <f>+J30/VLOOKUP(I30,'Clientes Compradores'!$F$2:$J$15,5,0)</f>
        <v>5.8666666666666663</v>
      </c>
      <c r="L30" s="215">
        <f t="shared" si="6"/>
        <v>3</v>
      </c>
      <c r="M30" s="225"/>
      <c r="N30" s="225"/>
      <c r="O30" s="225"/>
      <c r="P30" s="225"/>
      <c r="Q30" s="232"/>
      <c r="R30" s="232"/>
      <c r="S30" s="232"/>
      <c r="T30" s="232"/>
      <c r="U30" s="232"/>
      <c r="V30" s="232"/>
      <c r="W30" s="232"/>
      <c r="X30" s="232"/>
    </row>
    <row r="31" spans="2:24" ht="15" x14ac:dyDescent="0.3">
      <c r="B31" s="212">
        <v>590</v>
      </c>
      <c r="C31" s="213" t="s">
        <v>625</v>
      </c>
      <c r="D31" s="214">
        <f>VLOOKUP(I31,'Vta RdV'!$J$3:$K$18,2,0)</f>
        <v>254827.25999999995</v>
      </c>
      <c r="E31" s="214">
        <f>VLOOKUP(I31,Objetivos!$A$5:$B$18,2,0)</f>
        <v>327535.27639921522</v>
      </c>
      <c r="F31" s="208">
        <f t="shared" si="4"/>
        <v>0.77801470058878375</v>
      </c>
      <c r="G31" s="221">
        <f>RANK($F31,F30:F31,0)</f>
        <v>1</v>
      </c>
      <c r="H31" s="215">
        <f t="shared" si="5"/>
        <v>5</v>
      </c>
      <c r="I31" s="214">
        <v>158</v>
      </c>
      <c r="J31" s="214">
        <f>VLOOKUP(I31,'Clientes Compradores'!$B$3:$C$20,2,0)</f>
        <v>852</v>
      </c>
      <c r="K31" s="216">
        <f>+J31/VLOOKUP(I31,'Clientes Compradores'!$F$2:$J$15,5,0)</f>
        <v>5.6423841059602653</v>
      </c>
      <c r="L31" s="215">
        <f t="shared" si="6"/>
        <v>4</v>
      </c>
      <c r="M31" s="225"/>
      <c r="N31" s="225"/>
      <c r="O31" s="225"/>
      <c r="P31" s="225"/>
      <c r="Q31" s="232"/>
      <c r="R31" s="232"/>
      <c r="S31" s="232"/>
      <c r="T31" s="232"/>
      <c r="U31" s="232"/>
      <c r="V31" s="232"/>
      <c r="W31" s="232"/>
      <c r="X31" s="232"/>
    </row>
    <row r="32" spans="2:24" ht="15" x14ac:dyDescent="0.3">
      <c r="B32" s="236">
        <v>664</v>
      </c>
      <c r="C32" s="237" t="s">
        <v>621</v>
      </c>
      <c r="D32" s="217">
        <f>VLOOKUP(I32,'Vta RdV'!$J$3:$K$18,2,0)</f>
        <v>188713.20000000007</v>
      </c>
      <c r="E32" s="217">
        <f>VLOOKUP(I32,Objetivos!$A$5:$B$18,2,0)</f>
        <v>292809.8411290737</v>
      </c>
      <c r="F32" s="209">
        <f t="shared" si="4"/>
        <v>0.64449063348527713</v>
      </c>
      <c r="G32" s="218">
        <f>RANK($F32,F32:F33,0)</f>
        <v>2</v>
      </c>
      <c r="H32" s="215">
        <f t="shared" si="5"/>
        <v>15</v>
      </c>
      <c r="I32" s="217">
        <v>161</v>
      </c>
      <c r="J32" s="219">
        <f>VLOOKUP(I32,'Clientes Compradores'!$B$3:$C$20,2,0)</f>
        <v>738</v>
      </c>
      <c r="K32" s="220">
        <f>+J32/VLOOKUP(I32,'Clientes Compradores'!$F$2:$J$15,5,0)</f>
        <v>4.6124999999999998</v>
      </c>
      <c r="L32" s="215">
        <f t="shared" si="6"/>
        <v>13</v>
      </c>
      <c r="M32" s="225"/>
      <c r="N32" s="225"/>
      <c r="O32" s="225"/>
      <c r="P32" s="225"/>
      <c r="Q32" s="232"/>
      <c r="R32" s="232"/>
      <c r="S32" s="232"/>
      <c r="T32" s="232"/>
      <c r="U32" s="232"/>
      <c r="V32" s="232"/>
      <c r="W32" s="232"/>
      <c r="X32" s="232"/>
    </row>
    <row r="33" spans="2:24" ht="15" x14ac:dyDescent="0.3">
      <c r="B33" s="236">
        <v>5113</v>
      </c>
      <c r="C33" s="238" t="s">
        <v>626</v>
      </c>
      <c r="D33" s="217">
        <f>VLOOKUP(I33,'Vta RdV'!$J$3:$K$18,2,0)</f>
        <v>203688.18999999992</v>
      </c>
      <c r="E33" s="217">
        <f>VLOOKUP(I33,Objetivos!$A$5:$B$18,2,0)</f>
        <v>239373.91802351497</v>
      </c>
      <c r="F33" s="209">
        <f t="shared" si="4"/>
        <v>0.85092056679287231</v>
      </c>
      <c r="G33" s="218">
        <f>RANK($F33,F32:F33,0)</f>
        <v>1</v>
      </c>
      <c r="H33" s="215">
        <f t="shared" si="5"/>
        <v>2</v>
      </c>
      <c r="I33" s="217">
        <v>156</v>
      </c>
      <c r="J33" s="219">
        <f>VLOOKUP(I33,'Clientes Compradores'!$B$3:$C$20,2,0)</f>
        <v>605</v>
      </c>
      <c r="K33" s="220">
        <f>+J33/VLOOKUP(I33,'Clientes Compradores'!$F$2:$J$15,5,0)</f>
        <v>4.879032258064516</v>
      </c>
      <c r="L33" s="215">
        <f t="shared" si="6"/>
        <v>10</v>
      </c>
      <c r="M33" s="225"/>
      <c r="N33" s="225"/>
      <c r="O33" s="225"/>
      <c r="P33" s="225"/>
      <c r="Q33" s="232"/>
      <c r="R33" s="232"/>
      <c r="S33" s="232"/>
      <c r="T33" s="232"/>
      <c r="U33" s="232"/>
      <c r="V33" s="232"/>
      <c r="W33" s="232"/>
      <c r="X33" s="232"/>
    </row>
    <row r="34" spans="2:24" ht="15" x14ac:dyDescent="0.3">
      <c r="B34" s="212">
        <v>39480</v>
      </c>
      <c r="C34" s="213" t="s">
        <v>629</v>
      </c>
      <c r="D34" s="214">
        <f>VLOOKUP(I34,'Vta RdV'!$J$3:$K$18,2,0)</f>
        <v>31101.339999999986</v>
      </c>
      <c r="E34" s="214">
        <f>VLOOKUP(I34,Objetivos!$A$5:$B$18,2,0)</f>
        <v>27276.122854545458</v>
      </c>
      <c r="F34" s="208">
        <f t="shared" si="4"/>
        <v>1.1402405014031189</v>
      </c>
      <c r="G34" s="221">
        <f>RANK($F34,F34:F35,0)</f>
        <v>1</v>
      </c>
      <c r="H34" s="215">
        <f t="shared" si="5"/>
        <v>1</v>
      </c>
      <c r="I34" s="214">
        <v>182</v>
      </c>
      <c r="J34" s="214">
        <f>VLOOKUP(I34,'Clientes Compradores'!$B$3:$C$20,2,0)</f>
        <v>281</v>
      </c>
      <c r="K34" s="216">
        <f>+J34/VLOOKUP(I34,'Clientes Compradores'!$F$2:$J$15,5,0)</f>
        <v>9.064516129032258</v>
      </c>
      <c r="L34" s="215">
        <f>RANK($K34,$K$22:$K$34,0)</f>
        <v>1</v>
      </c>
      <c r="M34" s="225"/>
      <c r="N34" s="225"/>
      <c r="O34" s="225"/>
      <c r="P34" s="225"/>
      <c r="Q34" s="232"/>
      <c r="R34" s="232"/>
      <c r="S34" s="232"/>
      <c r="T34" s="232"/>
      <c r="U34" s="232"/>
      <c r="V34" s="232"/>
      <c r="W34" s="232"/>
      <c r="X34" s="232"/>
    </row>
    <row r="35" spans="2:24" ht="15" x14ac:dyDescent="0.3">
      <c r="B35" s="212">
        <v>59255</v>
      </c>
      <c r="C35" s="213" t="s">
        <v>630</v>
      </c>
      <c r="D35" s="214">
        <f>+'Vtas AS'!B1</f>
        <v>462850.14999999991</v>
      </c>
      <c r="E35" s="214">
        <f>SUM('JAS Duelos'!D3:D16)</f>
        <v>661204.83000000019</v>
      </c>
      <c r="F35" s="208">
        <f t="shared" si="4"/>
        <v>0.70001023737228263</v>
      </c>
      <c r="G35" s="221">
        <f>RANK($F35,F34:F35,0)</f>
        <v>2</v>
      </c>
      <c r="H35" s="215">
        <f t="shared" si="5"/>
        <v>11</v>
      </c>
      <c r="I35" s="214" t="s">
        <v>174</v>
      </c>
      <c r="J35" s="224"/>
      <c r="K35" s="224"/>
      <c r="L35" s="225"/>
      <c r="M35" s="225"/>
      <c r="N35" s="225"/>
      <c r="O35" s="225"/>
      <c r="P35" s="225"/>
      <c r="Q35" s="232"/>
      <c r="R35" s="232"/>
      <c r="S35" s="232"/>
      <c r="T35" s="232"/>
      <c r="U35" s="232"/>
      <c r="V35" s="232"/>
      <c r="W35" s="232"/>
      <c r="X35" s="232"/>
    </row>
    <row r="36" spans="2:24" ht="15" x14ac:dyDescent="0.3">
      <c r="B36" s="226">
        <v>7048</v>
      </c>
      <c r="C36" s="227" t="s">
        <v>659</v>
      </c>
      <c r="D36" s="219">
        <f>VLOOKUP(I36,'Vta RdV'!$M$12:$N$13,2,0)</f>
        <v>306297.96999999997</v>
      </c>
      <c r="E36" s="219">
        <f>VLOOKUP(I36,Objetivos!$J$27:$K$28,2,0)</f>
        <v>470850.80985610606</v>
      </c>
      <c r="F36" s="210">
        <f t="shared" ref="F36:F37" si="7">+D36/E36</f>
        <v>0.65052021487147038</v>
      </c>
      <c r="G36" s="228">
        <f>RANK($F36,F36:F37,0)</f>
        <v>2</v>
      </c>
      <c r="H36" s="215">
        <f t="shared" si="5"/>
        <v>14</v>
      </c>
      <c r="I36" s="219" t="s">
        <v>661</v>
      </c>
      <c r="J36" s="224"/>
      <c r="K36" s="224"/>
      <c r="L36" s="225"/>
      <c r="M36" s="225"/>
      <c r="N36" s="225"/>
      <c r="O36" s="225"/>
      <c r="P36" s="225"/>
      <c r="Q36" s="232"/>
      <c r="R36" s="232"/>
      <c r="S36" s="232"/>
      <c r="T36" s="232"/>
      <c r="U36" s="232"/>
      <c r="V36" s="232"/>
      <c r="W36" s="232"/>
      <c r="X36" s="232"/>
    </row>
    <row r="37" spans="2:24" ht="15" x14ac:dyDescent="0.3">
      <c r="B37" s="226">
        <v>52414</v>
      </c>
      <c r="C37" s="227" t="s">
        <v>660</v>
      </c>
      <c r="D37" s="219">
        <f>VLOOKUP(I37,'Vta RdV'!$M$12:$N$13,2,0)</f>
        <v>448016.72</v>
      </c>
      <c r="E37" s="219">
        <f>VLOOKUP(I37,Objetivos!$J$27:$K$28,2,0)</f>
        <v>612865.32555868826</v>
      </c>
      <c r="F37" s="210">
        <f t="shared" si="7"/>
        <v>0.73101985267576974</v>
      </c>
      <c r="G37" s="228">
        <f>RANK($F37,F36:F37,0)</f>
        <v>1</v>
      </c>
      <c r="H37" s="215">
        <f t="shared" si="5"/>
        <v>9</v>
      </c>
      <c r="I37" s="219" t="s">
        <v>662</v>
      </c>
      <c r="J37" s="224"/>
      <c r="K37" s="224"/>
      <c r="L37" s="225"/>
      <c r="M37" s="225"/>
      <c r="N37" s="225"/>
      <c r="O37" s="225"/>
      <c r="P37" s="225"/>
      <c r="Q37" s="232"/>
      <c r="R37" s="232"/>
      <c r="S37" s="232"/>
      <c r="T37" s="232"/>
      <c r="U37" s="232"/>
      <c r="V37" s="232"/>
      <c r="W37" s="232"/>
      <c r="X37" s="232"/>
    </row>
    <row r="38" spans="2:24" ht="16.8" x14ac:dyDescent="0.3">
      <c r="B38" s="240"/>
      <c r="C38" s="241" t="s">
        <v>671</v>
      </c>
      <c r="D38" s="242">
        <f>SUM(D22:D34)</f>
        <v>2320915.5099999993</v>
      </c>
      <c r="E38" s="242">
        <f>SUM(E22:E34)</f>
        <v>3140004.0831311089</v>
      </c>
      <c r="F38" s="243">
        <f t="shared" ref="F38" si="8">+D38/E38</f>
        <v>0.73914410572538447</v>
      </c>
      <c r="G38" s="244"/>
      <c r="H38" s="244"/>
      <c r="I38" s="244"/>
      <c r="J38" s="242">
        <f>SUM(J22:J34)</f>
        <v>8551</v>
      </c>
      <c r="K38" s="245">
        <f>+J38/+'Clientes Compradores'!J1</f>
        <v>5.3144810441267865</v>
      </c>
      <c r="L38" s="244"/>
      <c r="M38" s="244"/>
      <c r="N38" s="244"/>
      <c r="O38" s="244"/>
      <c r="P38" s="244"/>
      <c r="Q38" s="232"/>
      <c r="R38" s="232"/>
      <c r="S38" s="232"/>
      <c r="T38" s="232"/>
      <c r="U38" s="232"/>
      <c r="V38" s="232"/>
      <c r="W38" s="232"/>
      <c r="X38" s="232"/>
    </row>
    <row r="39" spans="2:24" ht="16.8" x14ac:dyDescent="0.3">
      <c r="B39" s="240"/>
      <c r="C39" s="241" t="s">
        <v>676</v>
      </c>
      <c r="D39" s="242">
        <f>+'Vta RdV'!K1</f>
        <v>2344916.9999999991</v>
      </c>
      <c r="E39" s="242">
        <f>+Objetivos!B2</f>
        <v>3169654.9192983815</v>
      </c>
      <c r="F39" s="243">
        <f>+D39/E39</f>
        <v>0.73980198466496083</v>
      </c>
      <c r="G39" s="244"/>
      <c r="H39" s="244"/>
      <c r="I39" s="244"/>
      <c r="J39" s="242">
        <f>+'Clientes Compradores'!C21</f>
        <v>8745</v>
      </c>
      <c r="K39" s="245">
        <f>+'Clientes Compradores'!C21/'Clientes Compradores'!J1</f>
        <v>5.4350528278433812</v>
      </c>
      <c r="L39" s="244"/>
      <c r="M39" s="244"/>
      <c r="N39" s="244"/>
      <c r="O39" s="244"/>
      <c r="P39" s="244"/>
      <c r="Q39" s="232"/>
      <c r="R39" s="232"/>
      <c r="S39" s="232"/>
      <c r="T39" s="232"/>
      <c r="U39" s="232"/>
      <c r="V39" s="232"/>
      <c r="W39" s="232"/>
      <c r="X39" s="232"/>
    </row>
    <row r="40" spans="2:24" x14ac:dyDescent="0.3">
      <c r="B40" s="240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32"/>
      <c r="T40" s="232"/>
      <c r="U40" s="232"/>
      <c r="V40" s="232"/>
      <c r="W40" s="232"/>
      <c r="X40" s="232"/>
    </row>
    <row r="41" spans="2:24" ht="60" customHeight="1" thickBot="1" x14ac:dyDescent="0.35">
      <c r="B41" s="247" t="s">
        <v>846</v>
      </c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50"/>
      <c r="N41" s="250"/>
      <c r="O41" s="250"/>
      <c r="P41" s="250"/>
      <c r="Q41" s="232"/>
      <c r="R41" s="232"/>
      <c r="S41" s="232"/>
      <c r="T41" s="232"/>
      <c r="U41" s="232"/>
      <c r="V41" s="232"/>
      <c r="W41" s="232"/>
      <c r="X41" s="232"/>
    </row>
    <row r="42" spans="2:24" ht="64.2" customHeight="1" x14ac:dyDescent="0.3">
      <c r="B42" s="234" t="s">
        <v>609</v>
      </c>
      <c r="C42" s="163" t="s">
        <v>0</v>
      </c>
      <c r="D42" s="163" t="s">
        <v>1</v>
      </c>
      <c r="E42" s="163" t="s">
        <v>2</v>
      </c>
      <c r="F42" s="163" t="s">
        <v>3</v>
      </c>
      <c r="G42" s="163" t="s">
        <v>711</v>
      </c>
      <c r="H42" s="163" t="s">
        <v>148</v>
      </c>
      <c r="I42" s="163" t="s">
        <v>171</v>
      </c>
      <c r="J42" s="163" t="s">
        <v>744</v>
      </c>
      <c r="K42" s="163" t="s">
        <v>730</v>
      </c>
      <c r="L42" s="163" t="s">
        <v>148</v>
      </c>
      <c r="M42" s="254" t="s">
        <v>842</v>
      </c>
      <c r="N42" s="255" t="s">
        <v>843</v>
      </c>
      <c r="O42" s="255" t="s">
        <v>844</v>
      </c>
      <c r="P42" s="255" t="s">
        <v>845</v>
      </c>
      <c r="Q42" s="256" t="s">
        <v>841</v>
      </c>
      <c r="R42" s="232"/>
      <c r="S42" s="232"/>
      <c r="T42" s="232"/>
      <c r="U42" s="232"/>
      <c r="V42" s="232"/>
      <c r="W42" s="232"/>
      <c r="X42" s="232"/>
    </row>
    <row r="43" spans="2:24" ht="15" x14ac:dyDescent="0.3">
      <c r="B43" s="212">
        <v>6475</v>
      </c>
      <c r="C43" s="213" t="s">
        <v>617</v>
      </c>
      <c r="D43" s="214">
        <f>D2+D22</f>
        <v>351721.63000000006</v>
      </c>
      <c r="E43" s="214">
        <f>E2+E22</f>
        <v>396475.187592</v>
      </c>
      <c r="F43" s="208">
        <f>F2+F22</f>
        <v>1.7869661006552051</v>
      </c>
      <c r="G43" s="216">
        <f>G2+G22</f>
        <v>3</v>
      </c>
      <c r="H43" s="215" t="e">
        <f>RANK($F43,$F$22:$F$37,0)</f>
        <v>#N/A</v>
      </c>
      <c r="I43" s="214">
        <v>163</v>
      </c>
      <c r="J43" s="214">
        <f>J2+J22</f>
        <v>1106</v>
      </c>
      <c r="K43" s="216">
        <f>(K2+K22)/2</f>
        <v>6.2878552971576225</v>
      </c>
      <c r="L43" s="253" t="e">
        <f>RANK($K43,$K$22:$K$34,0)</f>
        <v>#N/A</v>
      </c>
      <c r="M43" s="257">
        <v>0</v>
      </c>
      <c r="N43" s="248">
        <v>3</v>
      </c>
      <c r="O43" s="248"/>
      <c r="P43" s="248"/>
      <c r="Q43" s="258">
        <f>SUM(M43:P43)</f>
        <v>3</v>
      </c>
      <c r="R43" s="232"/>
      <c r="T43" s="232"/>
      <c r="U43" s="232"/>
      <c r="V43" s="232"/>
      <c r="W43" s="232"/>
      <c r="X43" s="232"/>
    </row>
    <row r="44" spans="2:24" ht="15" x14ac:dyDescent="0.3">
      <c r="B44" s="212">
        <v>1905</v>
      </c>
      <c r="C44" s="213" t="s">
        <v>619</v>
      </c>
      <c r="D44" s="214">
        <f>D3+D23</f>
        <v>599143.95999999985</v>
      </c>
      <c r="E44" s="214">
        <f>E3+E23</f>
        <v>607013.60183513979</v>
      </c>
      <c r="F44" s="208">
        <f t="shared" ref="F44:F58" si="9">F3+F23</f>
        <v>1.9926788896948748</v>
      </c>
      <c r="G44" s="216">
        <f>G3+G23</f>
        <v>3</v>
      </c>
      <c r="H44" s="215" t="e">
        <f>RANK($F44,$F$22:$F$37,0)</f>
        <v>#N/A</v>
      </c>
      <c r="I44" s="214">
        <v>160</v>
      </c>
      <c r="J44" s="214">
        <f>J3+J23</f>
        <v>1684</v>
      </c>
      <c r="K44" s="216">
        <f>(K3+K23)/2</f>
        <v>5.8472222222222223</v>
      </c>
      <c r="L44" s="253" t="e">
        <f>RANK($K44,$K$22:$K$34,0)</f>
        <v>#N/A</v>
      </c>
      <c r="M44" s="257">
        <v>3</v>
      </c>
      <c r="N44" s="248">
        <v>0</v>
      </c>
      <c r="O44" s="248"/>
      <c r="P44" s="248"/>
      <c r="Q44" s="258">
        <f t="shared" ref="Q44:Q58" si="10">SUM(M44:P44)</f>
        <v>3</v>
      </c>
      <c r="R44" s="232"/>
      <c r="T44" s="232"/>
      <c r="U44" s="232"/>
      <c r="V44" s="232"/>
      <c r="W44" s="232"/>
      <c r="X44" s="232"/>
    </row>
    <row r="45" spans="2:24" ht="15" x14ac:dyDescent="0.3">
      <c r="B45" s="236">
        <v>351</v>
      </c>
      <c r="C45" s="237" t="s">
        <v>628</v>
      </c>
      <c r="D45" s="217">
        <f>D4+D24</f>
        <v>384088.95999999985</v>
      </c>
      <c r="E45" s="217">
        <f>E4+E24</f>
        <v>499517.16204801074</v>
      </c>
      <c r="F45" s="209">
        <f t="shared" si="9"/>
        <v>1.5459471735362587</v>
      </c>
      <c r="G45" s="246">
        <f>G4+G24</f>
        <v>3</v>
      </c>
      <c r="H45" s="215" t="e">
        <f>RANK($F45,$F$22:$F$37,0)</f>
        <v>#N/A</v>
      </c>
      <c r="I45" s="217">
        <v>151</v>
      </c>
      <c r="J45" s="217">
        <f>J4+J24</f>
        <v>1456</v>
      </c>
      <c r="K45" s="246">
        <f>(K4+K24)/2</f>
        <v>5.7682858214553638</v>
      </c>
      <c r="L45" s="253" t="e">
        <f>RANK($K45,$K$22:$K$34,0)</f>
        <v>#N/A</v>
      </c>
      <c r="M45" s="257">
        <v>3</v>
      </c>
      <c r="N45" s="248">
        <v>0</v>
      </c>
      <c r="O45" s="248"/>
      <c r="P45" s="248"/>
      <c r="Q45" s="258">
        <f t="shared" si="10"/>
        <v>3</v>
      </c>
      <c r="R45" s="232"/>
      <c r="T45" s="232"/>
      <c r="U45" s="232"/>
      <c r="V45" s="232"/>
      <c r="W45" s="232"/>
      <c r="X45" s="232"/>
    </row>
    <row r="46" spans="2:24" ht="15" x14ac:dyDescent="0.3">
      <c r="B46" s="236">
        <v>961</v>
      </c>
      <c r="C46" s="238" t="s">
        <v>620</v>
      </c>
      <c r="D46" s="217">
        <f>D5+D25</f>
        <v>467889.95000000007</v>
      </c>
      <c r="E46" s="217">
        <f>E5+E25</f>
        <v>595717.06656786532</v>
      </c>
      <c r="F46" s="209">
        <f t="shared" si="9"/>
        <v>1.5700647078922654</v>
      </c>
      <c r="G46" s="246">
        <f>G5+G25</f>
        <v>3</v>
      </c>
      <c r="H46" s="215" t="e">
        <f>RANK($F46,$F$22:$F$37,0)</f>
        <v>#N/A</v>
      </c>
      <c r="I46" s="217">
        <v>157</v>
      </c>
      <c r="J46" s="217">
        <f>J5+J25</f>
        <v>1625</v>
      </c>
      <c r="K46" s="246">
        <f>(K5+K25)/2</f>
        <v>5.4873943822790583</v>
      </c>
      <c r="L46" s="253" t="e">
        <f>RANK($K46,$K$22:$K$34,0)</f>
        <v>#N/A</v>
      </c>
      <c r="M46" s="257">
        <v>0</v>
      </c>
      <c r="N46" s="248">
        <v>3</v>
      </c>
      <c r="O46" s="248"/>
      <c r="P46" s="248"/>
      <c r="Q46" s="258">
        <f t="shared" si="10"/>
        <v>3</v>
      </c>
      <c r="R46" s="232"/>
      <c r="T46" s="232"/>
      <c r="U46" s="232"/>
      <c r="V46" s="232"/>
      <c r="W46" s="232"/>
      <c r="X46" s="232"/>
    </row>
    <row r="47" spans="2:24" ht="15" x14ac:dyDescent="0.3">
      <c r="B47" s="212">
        <v>910</v>
      </c>
      <c r="C47" s="213" t="s">
        <v>627</v>
      </c>
      <c r="D47" s="214">
        <f>D6+D26</f>
        <v>348347.98999999993</v>
      </c>
      <c r="E47" s="214">
        <f>E6+E26</f>
        <v>448316.74554985581</v>
      </c>
      <c r="F47" s="208">
        <f t="shared" si="9"/>
        <v>1.5685806372814952</v>
      </c>
      <c r="G47" s="216">
        <f>G6+G26</f>
        <v>3</v>
      </c>
      <c r="H47" s="215" t="e">
        <f>RANK($F47,$F$22:$F$37,0)</f>
        <v>#N/A</v>
      </c>
      <c r="I47" s="214">
        <v>159</v>
      </c>
      <c r="J47" s="214">
        <f>J6+J26</f>
        <v>1495</v>
      </c>
      <c r="K47" s="216">
        <f>(K6+K26)/2</f>
        <v>5.7945736434108532</v>
      </c>
      <c r="L47" s="253" t="e">
        <f>RANK($K47,$K$22:$K$34,0)</f>
        <v>#N/A</v>
      </c>
      <c r="M47" s="257">
        <v>3</v>
      </c>
      <c r="N47" s="248">
        <v>0</v>
      </c>
      <c r="O47" s="248"/>
      <c r="P47" s="248"/>
      <c r="Q47" s="258">
        <f t="shared" si="10"/>
        <v>3</v>
      </c>
      <c r="R47" s="232"/>
      <c r="T47" s="232"/>
      <c r="U47" s="232"/>
      <c r="V47" s="232"/>
      <c r="W47" s="232"/>
      <c r="X47" s="232"/>
    </row>
    <row r="48" spans="2:24" ht="15" x14ac:dyDescent="0.3">
      <c r="B48" s="212">
        <v>245</v>
      </c>
      <c r="C48" s="213" t="s">
        <v>622</v>
      </c>
      <c r="D48" s="214">
        <f>D7+D27</f>
        <v>396736.93000000017</v>
      </c>
      <c r="E48" s="214">
        <f>E7+E27</f>
        <v>486537.36005343741</v>
      </c>
      <c r="F48" s="208">
        <f t="shared" si="9"/>
        <v>1.6412734242874294</v>
      </c>
      <c r="G48" s="216">
        <f>G7+G27</f>
        <v>3</v>
      </c>
      <c r="H48" s="215" t="e">
        <f>RANK($F48,$F$22:$F$37,0)</f>
        <v>#N/A</v>
      </c>
      <c r="I48" s="214">
        <v>155</v>
      </c>
      <c r="J48" s="214">
        <f>J7+J27</f>
        <v>1301</v>
      </c>
      <c r="K48" s="216">
        <f>(K7+K27)/2</f>
        <v>5.0241502683363146</v>
      </c>
      <c r="L48" s="253" t="e">
        <f>RANK($K48,$K$22:$K$34,0)</f>
        <v>#N/A</v>
      </c>
      <c r="M48" s="257">
        <v>0</v>
      </c>
      <c r="N48" s="248">
        <v>3</v>
      </c>
      <c r="O48" s="248"/>
      <c r="P48" s="248"/>
      <c r="Q48" s="258">
        <f t="shared" si="10"/>
        <v>3</v>
      </c>
      <c r="R48" s="232"/>
      <c r="T48" s="232"/>
      <c r="U48" s="232"/>
      <c r="V48" s="232"/>
      <c r="W48" s="232"/>
      <c r="X48" s="232"/>
    </row>
    <row r="49" spans="2:24" ht="15" x14ac:dyDescent="0.3">
      <c r="B49" s="239">
        <v>6273</v>
      </c>
      <c r="C49" s="222" t="s">
        <v>618</v>
      </c>
      <c r="D49" s="217">
        <f>D8+D28</f>
        <v>264316.79999999987</v>
      </c>
      <c r="E49" s="217">
        <f>E8+E28</f>
        <v>300620.89612291811</v>
      </c>
      <c r="F49" s="209">
        <f t="shared" si="9"/>
        <v>1.7616246807638911</v>
      </c>
      <c r="G49" s="246">
        <f>G8+G28</f>
        <v>3</v>
      </c>
      <c r="H49" s="215" t="e">
        <f>RANK($F49,$F$22:$F$37,0)</f>
        <v>#N/A</v>
      </c>
      <c r="I49" s="217">
        <v>153</v>
      </c>
      <c r="J49" s="217">
        <f>J8+J28</f>
        <v>968</v>
      </c>
      <c r="K49" s="246">
        <f>(K8+K28)/2</f>
        <v>5.2973118279569889</v>
      </c>
      <c r="L49" s="253" t="e">
        <f>RANK($K49,$K$22:$K$34,0)</f>
        <v>#N/A</v>
      </c>
      <c r="M49" s="257">
        <v>0</v>
      </c>
      <c r="N49" s="248">
        <v>3</v>
      </c>
      <c r="O49" s="248"/>
      <c r="P49" s="248"/>
      <c r="Q49" s="258">
        <f t="shared" si="10"/>
        <v>3</v>
      </c>
      <c r="R49" s="232"/>
      <c r="T49" s="232"/>
      <c r="U49" s="232"/>
      <c r="V49" s="232"/>
      <c r="W49" s="232"/>
      <c r="X49" s="232"/>
    </row>
    <row r="50" spans="2:24" ht="15" x14ac:dyDescent="0.3">
      <c r="B50" s="239">
        <v>600</v>
      </c>
      <c r="C50" s="223" t="s">
        <v>624</v>
      </c>
      <c r="D50" s="217">
        <f>D9+D29</f>
        <v>363726.70999999996</v>
      </c>
      <c r="E50" s="217">
        <f>E9+E29</f>
        <v>422913.05622538546</v>
      </c>
      <c r="F50" s="209">
        <f t="shared" si="9"/>
        <v>1.7294157210105201</v>
      </c>
      <c r="G50" s="246">
        <f>G9+G29</f>
        <v>3</v>
      </c>
      <c r="H50" s="215" t="e">
        <f>RANK($F50,$F$22:$F$37,0)</f>
        <v>#N/A</v>
      </c>
      <c r="I50" s="217">
        <v>152</v>
      </c>
      <c r="J50" s="217">
        <f>J9+J29</f>
        <v>1382</v>
      </c>
      <c r="K50" s="246">
        <f>(K9+K29)/2</f>
        <v>5.4409448818897639</v>
      </c>
      <c r="L50" s="253" t="e">
        <f>RANK($K50,$K$22:$K$34,0)</f>
        <v>#N/A</v>
      </c>
      <c r="M50" s="257">
        <v>3</v>
      </c>
      <c r="N50" s="248">
        <v>0</v>
      </c>
      <c r="O50" s="248"/>
      <c r="P50" s="248"/>
      <c r="Q50" s="258">
        <f t="shared" si="10"/>
        <v>3</v>
      </c>
      <c r="R50" s="232"/>
      <c r="T50" s="232"/>
      <c r="U50" s="232"/>
      <c r="V50" s="232"/>
      <c r="W50" s="232"/>
      <c r="X50" s="232"/>
    </row>
    <row r="51" spans="2:24" ht="15" x14ac:dyDescent="0.3">
      <c r="B51" s="212">
        <v>585</v>
      </c>
      <c r="C51" s="213" t="s">
        <v>623</v>
      </c>
      <c r="D51" s="214">
        <f>D10+D30</f>
        <v>458278.49999999971</v>
      </c>
      <c r="E51" s="214">
        <f>E10+E30</f>
        <v>568556.98368287412</v>
      </c>
      <c r="F51" s="208">
        <f t="shared" si="9"/>
        <v>1.6189265385887506</v>
      </c>
      <c r="G51" s="216">
        <f>G10+G30</f>
        <v>4</v>
      </c>
      <c r="H51" s="215" t="e">
        <f>RANK($F51,$F$22:$F$37,0)</f>
        <v>#N/A</v>
      </c>
      <c r="I51" s="214">
        <v>162</v>
      </c>
      <c r="J51" s="214">
        <f>J10+J30</f>
        <v>1835</v>
      </c>
      <c r="K51" s="216">
        <f>(K10+K30)/2</f>
        <v>6.1166666666666663</v>
      </c>
      <c r="L51" s="253" t="e">
        <f>RANK($K51,$K$22:$K$34,0)</f>
        <v>#N/A</v>
      </c>
      <c r="M51" s="257">
        <v>0</v>
      </c>
      <c r="N51" s="248">
        <v>0</v>
      </c>
      <c r="O51" s="248"/>
      <c r="P51" s="248"/>
      <c r="Q51" s="258">
        <f t="shared" si="10"/>
        <v>0</v>
      </c>
      <c r="R51" s="232"/>
      <c r="T51" s="232"/>
      <c r="U51" s="232"/>
      <c r="V51" s="232"/>
      <c r="W51" s="232"/>
      <c r="X51" s="232"/>
    </row>
    <row r="52" spans="2:24" ht="15" x14ac:dyDescent="0.3">
      <c r="B52" s="212">
        <v>590</v>
      </c>
      <c r="C52" s="213" t="s">
        <v>625</v>
      </c>
      <c r="D52" s="214">
        <f>D11+D31</f>
        <v>568141.05999999994</v>
      </c>
      <c r="E52" s="214">
        <f>E11+E31</f>
        <v>629967.31467557861</v>
      </c>
      <c r="F52" s="208">
        <f t="shared" si="9"/>
        <v>1.813995550321684</v>
      </c>
      <c r="G52" s="216">
        <f>G11+G31</f>
        <v>2</v>
      </c>
      <c r="H52" s="215" t="e">
        <f>RANK($F52,$F$22:$F$37,0)</f>
        <v>#N/A</v>
      </c>
      <c r="I52" s="214">
        <v>158</v>
      </c>
      <c r="J52" s="214">
        <f>J11+J31</f>
        <v>1891</v>
      </c>
      <c r="K52" s="216">
        <f>(K11+K31)/2</f>
        <v>6.130109250432362</v>
      </c>
      <c r="L52" s="253" t="e">
        <f>RANK($K52,$K$22:$K$34,0)</f>
        <v>#N/A</v>
      </c>
      <c r="M52" s="257">
        <v>3</v>
      </c>
      <c r="N52" s="248">
        <v>3</v>
      </c>
      <c r="O52" s="248"/>
      <c r="P52" s="248"/>
      <c r="Q52" s="258">
        <f t="shared" si="10"/>
        <v>6</v>
      </c>
      <c r="R52" s="232"/>
      <c r="T52" s="232"/>
      <c r="U52" s="232"/>
      <c r="V52" s="232"/>
      <c r="W52" s="232"/>
      <c r="X52" s="232"/>
    </row>
    <row r="53" spans="2:24" ht="15" x14ac:dyDescent="0.3">
      <c r="B53" s="236">
        <v>664</v>
      </c>
      <c r="C53" s="237" t="s">
        <v>621</v>
      </c>
      <c r="D53" s="217">
        <f>D12+D32</f>
        <v>447626.05000000005</v>
      </c>
      <c r="E53" s="217">
        <f>E12+E32</f>
        <v>564400.80676543759</v>
      </c>
      <c r="F53" s="209">
        <f t="shared" si="9"/>
        <v>1.5978097153381738</v>
      </c>
      <c r="G53" s="246">
        <f>G12+G32</f>
        <v>4</v>
      </c>
      <c r="H53" s="215" t="e">
        <f>RANK($F53,$F$22:$F$37,0)</f>
        <v>#N/A</v>
      </c>
      <c r="I53" s="217">
        <v>161</v>
      </c>
      <c r="J53" s="217">
        <f>J12+J32</f>
        <v>1659</v>
      </c>
      <c r="K53" s="246">
        <f>(K12+K32)/2</f>
        <v>5.1141768292682928</v>
      </c>
      <c r="L53" s="253" t="e">
        <f>RANK($K53,$K$22:$K$34,0)</f>
        <v>#N/A</v>
      </c>
      <c r="M53" s="257">
        <v>0</v>
      </c>
      <c r="N53" s="248">
        <v>0</v>
      </c>
      <c r="O53" s="248"/>
      <c r="P53" s="248"/>
      <c r="Q53" s="258">
        <f t="shared" si="10"/>
        <v>0</v>
      </c>
      <c r="R53" s="232"/>
      <c r="T53" s="232"/>
      <c r="U53" s="232"/>
      <c r="V53" s="232"/>
      <c r="W53" s="232"/>
      <c r="X53" s="232"/>
    </row>
    <row r="54" spans="2:24" ht="15" x14ac:dyDescent="0.3">
      <c r="B54" s="236">
        <v>5113</v>
      </c>
      <c r="C54" s="238" t="s">
        <v>626</v>
      </c>
      <c r="D54" s="217">
        <f>D13+D33</f>
        <v>439851.78999999992</v>
      </c>
      <c r="E54" s="217">
        <f>E13+E33</f>
        <v>460575.92643806041</v>
      </c>
      <c r="F54" s="209">
        <f t="shared" si="9"/>
        <v>1.9185582509743635</v>
      </c>
      <c r="G54" s="246">
        <f>G13+G33</f>
        <v>2</v>
      </c>
      <c r="H54" s="215" t="e">
        <f>RANK($F54,$F$22:$F$37,0)</f>
        <v>#N/A</v>
      </c>
      <c r="I54" s="217">
        <v>156</v>
      </c>
      <c r="J54" s="217">
        <f>J13+J33</f>
        <v>1289</v>
      </c>
      <c r="K54" s="246">
        <f>(K13+K33)/2</f>
        <v>5.19758064516129</v>
      </c>
      <c r="L54" s="253" t="e">
        <f>RANK($K54,$K$22:$K$34,0)</f>
        <v>#N/A</v>
      </c>
      <c r="M54" s="257">
        <v>3</v>
      </c>
      <c r="N54" s="248">
        <v>3</v>
      </c>
      <c r="O54" s="248"/>
      <c r="P54" s="248"/>
      <c r="Q54" s="258">
        <f t="shared" si="10"/>
        <v>6</v>
      </c>
      <c r="R54" s="232"/>
    </row>
    <row r="55" spans="2:24" ht="15.6" thickBot="1" x14ac:dyDescent="0.35">
      <c r="B55" s="212">
        <v>39480</v>
      </c>
      <c r="C55" s="213" t="s">
        <v>629</v>
      </c>
      <c r="D55" s="214">
        <f>D14+D34</f>
        <v>64462.00999999998</v>
      </c>
      <c r="E55" s="214">
        <f>E14+E34</f>
        <v>51461.044294545456</v>
      </c>
      <c r="F55" s="208">
        <f t="shared" si="9"/>
        <v>2.5196400616937726</v>
      </c>
      <c r="G55" s="216">
        <f>G14+G34</f>
        <v>2</v>
      </c>
      <c r="H55" s="215" t="e">
        <f>RANK($F55,$F$22:$F$37,0)</f>
        <v>#N/A</v>
      </c>
      <c r="I55" s="214">
        <v>182</v>
      </c>
      <c r="J55" s="214">
        <f>J14+J34</f>
        <v>576</v>
      </c>
      <c r="K55" s="216">
        <f>(K14+K34)/2</f>
        <v>9.8001152073732722</v>
      </c>
      <c r="L55" s="253" t="e">
        <f>RANK($K55,$K$22:$K$34,0)</f>
        <v>#N/A</v>
      </c>
      <c r="M55" s="259">
        <v>3</v>
      </c>
      <c r="N55" s="260">
        <v>3</v>
      </c>
      <c r="O55" s="260"/>
      <c r="P55" s="260"/>
      <c r="Q55" s="261">
        <f t="shared" si="10"/>
        <v>6</v>
      </c>
      <c r="R55" s="232"/>
    </row>
    <row r="56" spans="2:24" ht="15" x14ac:dyDescent="0.3">
      <c r="B56" s="212">
        <v>59255</v>
      </c>
      <c r="C56" s="213" t="s">
        <v>630</v>
      </c>
      <c r="D56" s="214">
        <f>D15+D35</f>
        <v>992999.22000000009</v>
      </c>
      <c r="E56" s="214">
        <f>E15+E35</f>
        <v>1292198.0900000003</v>
      </c>
      <c r="F56" s="208">
        <f t="shared" si="9"/>
        <v>1.5401920643540798</v>
      </c>
      <c r="G56" s="216">
        <f>G15+G35</f>
        <v>4</v>
      </c>
      <c r="H56" s="215" t="e">
        <f>RANK($F56,$F$22:$F$37,0)</f>
        <v>#N/A</v>
      </c>
      <c r="I56" s="214" t="s">
        <v>174</v>
      </c>
      <c r="J56" s="224"/>
      <c r="K56" s="224"/>
      <c r="L56" s="225"/>
      <c r="M56" s="251">
        <v>0</v>
      </c>
      <c r="N56" s="251">
        <v>0</v>
      </c>
      <c r="O56" s="251"/>
      <c r="P56" s="251"/>
      <c r="Q56" s="251">
        <f t="shared" si="10"/>
        <v>0</v>
      </c>
      <c r="R56" s="232"/>
    </row>
    <row r="57" spans="2:24" ht="15" x14ac:dyDescent="0.3">
      <c r="B57" s="226">
        <v>7048</v>
      </c>
      <c r="C57" s="227" t="s">
        <v>659</v>
      </c>
      <c r="D57" s="219">
        <f>D16+D36</f>
        <v>695201.06</v>
      </c>
      <c r="E57" s="219">
        <f>E16+E36</f>
        <v>903178.23613246984</v>
      </c>
      <c r="F57" s="210">
        <f t="shared" si="9"/>
        <v>1.5500770469457676</v>
      </c>
      <c r="G57" s="220">
        <f>G16+G36</f>
        <v>4</v>
      </c>
      <c r="H57" s="215" t="e">
        <f>RANK($F57,$F$22:$F$37,0)</f>
        <v>#N/A</v>
      </c>
      <c r="I57" s="219" t="s">
        <v>661</v>
      </c>
      <c r="J57" s="224"/>
      <c r="K57" s="224"/>
      <c r="L57" s="225"/>
      <c r="M57" s="251">
        <v>0</v>
      </c>
      <c r="N57" s="251">
        <v>0</v>
      </c>
      <c r="O57" s="251"/>
      <c r="P57" s="251"/>
      <c r="Q57" s="251">
        <f t="shared" si="10"/>
        <v>0</v>
      </c>
      <c r="R57" s="232"/>
    </row>
    <row r="58" spans="2:24" ht="15" x14ac:dyDescent="0.3">
      <c r="B58" s="226">
        <v>52414</v>
      </c>
      <c r="C58" s="227" t="s">
        <v>660</v>
      </c>
      <c r="D58" s="219">
        <f>D17+D37</f>
        <v>967045.38999999966</v>
      </c>
      <c r="E58" s="219">
        <f>E17+E37</f>
        <v>1164891.596395052</v>
      </c>
      <c r="F58" s="210">
        <f t="shared" si="9"/>
        <v>1.6712444351283948</v>
      </c>
      <c r="G58" s="220">
        <f>G17+G37</f>
        <v>2</v>
      </c>
      <c r="H58" s="215" t="e">
        <f>RANK($F58,$F$22:$F$37,0)</f>
        <v>#N/A</v>
      </c>
      <c r="I58" s="219" t="s">
        <v>662</v>
      </c>
      <c r="J58" s="224"/>
      <c r="K58" s="224"/>
      <c r="L58" s="249"/>
      <c r="M58" s="252">
        <v>3</v>
      </c>
      <c r="N58" s="252">
        <v>3</v>
      </c>
      <c r="O58" s="252"/>
      <c r="P58" s="252"/>
      <c r="Q58" s="252">
        <f t="shared" si="10"/>
        <v>6</v>
      </c>
      <c r="R58" s="232"/>
    </row>
    <row r="59" spans="2:24" ht="15" x14ac:dyDescent="0.3">
      <c r="B59" s="229"/>
      <c r="C59" s="230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R59" s="232"/>
    </row>
    <row r="60" spans="2:24" ht="16.8" x14ac:dyDescent="0.3">
      <c r="B60" s="240"/>
      <c r="C60" s="241" t="s">
        <v>671</v>
      </c>
      <c r="D60" s="242">
        <f>D18+D38</f>
        <v>5154332.34</v>
      </c>
      <c r="E60" s="242">
        <f>E18+E38</f>
        <v>6032073.1518511092</v>
      </c>
      <c r="F60" s="243">
        <f t="shared" ref="F60" si="11">+D60/E60</f>
        <v>0.8544877043505763</v>
      </c>
      <c r="G60" s="244"/>
      <c r="H60" s="244"/>
      <c r="I60" s="244"/>
      <c r="J60" s="242">
        <f>J18+J38</f>
        <v>18267</v>
      </c>
      <c r="K60" s="245">
        <f>(K18+K38)/2</f>
        <v>5.6991941851817405</v>
      </c>
      <c r="L60" s="244"/>
      <c r="M60" s="244"/>
      <c r="N60" s="244"/>
      <c r="O60" s="244"/>
      <c r="P60" s="244"/>
      <c r="R60" s="232"/>
    </row>
    <row r="61" spans="2:24" ht="16.8" x14ac:dyDescent="0.3">
      <c r="B61" s="240"/>
      <c r="C61" s="241" t="s">
        <v>676</v>
      </c>
      <c r="D61" s="242">
        <f>D19+D39</f>
        <v>5230408.8299999991</v>
      </c>
      <c r="E61" s="242">
        <f>E19+E39</f>
        <v>6089447.5198220182</v>
      </c>
      <c r="F61" s="243">
        <f>+D61/E61</f>
        <v>0.85892994610336559</v>
      </c>
      <c r="G61" s="244"/>
      <c r="H61" s="244"/>
      <c r="I61" s="244"/>
      <c r="J61" s="242">
        <f>J19+J39</f>
        <v>18631</v>
      </c>
      <c r="K61" s="245">
        <f>(K19+K39)/2</f>
        <v>5.8127048735334625</v>
      </c>
      <c r="L61" s="244"/>
      <c r="M61" s="244"/>
      <c r="N61" s="244"/>
      <c r="O61" s="244"/>
      <c r="P61" s="244"/>
    </row>
  </sheetData>
  <autoFilter ref="B42:Q55" xr:uid="{00000000-0001-0000-0200-000000000000}"/>
  <mergeCells count="1">
    <mergeCell ref="B41:L41"/>
  </mergeCell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S260"/>
  <sheetViews>
    <sheetView workbookViewId="0"/>
  </sheetViews>
  <sheetFormatPr baseColWidth="10" defaultRowHeight="14.4" x14ac:dyDescent="0.3"/>
  <cols>
    <col min="1" max="1" width="21" style="6" customWidth="1"/>
    <col min="2" max="2" width="14.44140625" style="6" customWidth="1"/>
    <col min="3" max="3" width="45" bestFit="1" customWidth="1"/>
    <col min="4" max="4" width="14.5546875" style="6" customWidth="1"/>
    <col min="5" max="5" width="18.6640625" style="6" customWidth="1"/>
    <col min="6" max="6" width="14.33203125" style="6" bestFit="1" customWidth="1"/>
    <col min="7" max="7" width="13" style="6" bestFit="1" customWidth="1"/>
    <col min="10" max="10" width="40.88671875" bestFit="1" customWidth="1"/>
    <col min="17" max="17" width="24.88671875" bestFit="1" customWidth="1"/>
  </cols>
  <sheetData>
    <row r="1" spans="1:15" ht="85.5" customHeight="1" x14ac:dyDescent="0.3">
      <c r="B1" s="97" t="s">
        <v>673</v>
      </c>
      <c r="C1" s="70"/>
      <c r="D1" s="71"/>
      <c r="E1" s="71"/>
      <c r="F1" s="71"/>
      <c r="G1" s="71"/>
      <c r="H1" s="70"/>
      <c r="I1" s="70"/>
      <c r="J1" s="70"/>
      <c r="K1" s="70"/>
      <c r="L1" s="70"/>
      <c r="M1" s="70"/>
      <c r="N1" s="70"/>
      <c r="O1" s="70"/>
    </row>
    <row r="2" spans="1:15" ht="19.8" x14ac:dyDescent="0.3">
      <c r="A2" s="72" t="s">
        <v>190</v>
      </c>
      <c r="B2" s="72" t="s">
        <v>5</v>
      </c>
      <c r="C2" s="14" t="s">
        <v>187</v>
      </c>
      <c r="D2" s="23" t="s">
        <v>188</v>
      </c>
      <c r="E2" s="23" t="s">
        <v>4</v>
      </c>
      <c r="F2" s="23" t="s">
        <v>189</v>
      </c>
      <c r="G2" s="23" t="s">
        <v>717</v>
      </c>
      <c r="H2" s="70"/>
      <c r="I2" s="70"/>
      <c r="J2" s="70"/>
      <c r="K2" s="70"/>
      <c r="L2" s="70"/>
      <c r="M2" s="70"/>
      <c r="N2" s="70"/>
      <c r="O2" s="70"/>
    </row>
    <row r="3" spans="1:15" ht="16.8" x14ac:dyDescent="0.35">
      <c r="A3" s="73">
        <v>51</v>
      </c>
      <c r="B3" s="73">
        <v>5799</v>
      </c>
      <c r="C3" s="54" t="s">
        <v>371</v>
      </c>
      <c r="D3" s="39">
        <f>IFERROR(VLOOKUP(B3,'Vta RdV'!$F$3:$G$999,2,0),0)</f>
        <v>25535.11</v>
      </c>
      <c r="E3" s="39">
        <f>VLOOKUP(B3,Objetivos!$D$5:$E$169,2,0)</f>
        <v>30260.633284190473</v>
      </c>
      <c r="F3" s="40">
        <f>+D3/E3</f>
        <v>0.84383924685874634</v>
      </c>
      <c r="G3" s="105">
        <f>IF(D3="",0,RANK($F3,F3:F4,0))</f>
        <v>1</v>
      </c>
      <c r="H3" s="70"/>
      <c r="I3" s="70"/>
      <c r="J3" s="70"/>
      <c r="K3" s="70"/>
      <c r="L3" s="70"/>
      <c r="M3" s="70"/>
      <c r="N3" s="70"/>
      <c r="O3" s="70"/>
    </row>
    <row r="4" spans="1:15" ht="17.399999999999999" thickBot="1" x14ac:dyDescent="0.4">
      <c r="A4" s="74">
        <v>51</v>
      </c>
      <c r="B4" s="74">
        <v>326</v>
      </c>
      <c r="C4" s="55" t="s">
        <v>366</v>
      </c>
      <c r="D4" s="41">
        <f>IFERROR(VLOOKUP(B4,'Vta RdV'!$F$3:$G$999,2,0),0)</f>
        <v>16693.709999999995</v>
      </c>
      <c r="E4" s="41">
        <f>VLOOKUP(B4,Objetivos!$D$5:$E$169,2,0)</f>
        <v>24062.012946285715</v>
      </c>
      <c r="F4" s="42">
        <f t="shared" ref="F4:F59" si="0">+D4/E4</f>
        <v>0.69377861433562593</v>
      </c>
      <c r="G4" s="107">
        <f>IF(D4="",0,RANK($F4,F3:F4,0))</f>
        <v>2</v>
      </c>
      <c r="H4" s="70"/>
      <c r="I4" s="70"/>
      <c r="J4" s="70"/>
      <c r="K4" s="70"/>
      <c r="L4" s="70"/>
      <c r="M4" s="70"/>
      <c r="N4" s="70"/>
      <c r="O4" s="70"/>
    </row>
    <row r="5" spans="1:15" ht="16.8" x14ac:dyDescent="0.35">
      <c r="A5" s="75">
        <v>51</v>
      </c>
      <c r="B5" s="75">
        <v>6776</v>
      </c>
      <c r="C5" s="56" t="s">
        <v>372</v>
      </c>
      <c r="D5" s="43">
        <f>IFERROR(VLOOKUP(B5,'Vta RdV'!$F$3:$G$999,2,0),0)</f>
        <v>29736.28000000001</v>
      </c>
      <c r="E5" s="43">
        <f>VLOOKUP(B5,Objetivos!$D$5:$E$169,2,0)</f>
        <v>47704.412864380953</v>
      </c>
      <c r="F5" s="44">
        <f t="shared" si="0"/>
        <v>0.62334442904763099</v>
      </c>
      <c r="G5" s="108">
        <f>IF(D5="",0,RANK($F5,F5:F6,0))</f>
        <v>1</v>
      </c>
      <c r="H5" s="70"/>
      <c r="I5" s="70"/>
      <c r="J5" s="70"/>
      <c r="K5" s="70"/>
      <c r="L5" s="70"/>
      <c r="M5" s="70"/>
      <c r="N5" s="70"/>
      <c r="O5" s="70"/>
    </row>
    <row r="6" spans="1:15" ht="17.399999999999999" thickBot="1" x14ac:dyDescent="0.4">
      <c r="A6" s="76">
        <v>51</v>
      </c>
      <c r="B6" s="76">
        <v>1821</v>
      </c>
      <c r="C6" s="57" t="s">
        <v>362</v>
      </c>
      <c r="D6" s="45">
        <f>IFERROR(VLOOKUP(B6,'Vta RdV'!$F$3:$G$999,2,0),0)</f>
        <v>7238.4199999999992</v>
      </c>
      <c r="E6" s="45">
        <f>VLOOKUP(B6,Objetivos!$D$5:$E$169,2,0)</f>
        <v>13192.418460972434</v>
      </c>
      <c r="F6" s="46">
        <f t="shared" si="0"/>
        <v>0.54868029098786208</v>
      </c>
      <c r="G6" s="109">
        <f>IF(D6="",0,RANK($F6,F5:F6,0))</f>
        <v>2</v>
      </c>
      <c r="H6" s="70"/>
      <c r="I6" s="70"/>
      <c r="J6" s="70"/>
      <c r="K6" s="70"/>
      <c r="L6" s="70"/>
      <c r="M6" s="70"/>
      <c r="N6" s="70"/>
      <c r="O6" s="70"/>
    </row>
    <row r="7" spans="1:15" ht="16.8" x14ac:dyDescent="0.35">
      <c r="A7" s="73">
        <v>51</v>
      </c>
      <c r="B7" s="73">
        <v>324</v>
      </c>
      <c r="C7" s="54" t="s">
        <v>365</v>
      </c>
      <c r="D7" s="39">
        <f>IFERROR(VLOOKUP(B7,'Vta RdV'!$F$3:$G$999,2,0),0)</f>
        <v>12106.06</v>
      </c>
      <c r="E7" s="39">
        <f>VLOOKUP(B7,Objetivos!$D$5:$E$169,2,0)</f>
        <v>19670.960814476188</v>
      </c>
      <c r="F7" s="47">
        <f t="shared" si="0"/>
        <v>0.61542799633309975</v>
      </c>
      <c r="G7" s="105">
        <f>IF(D7="",0,RANK($F7,F7:F8,0))</f>
        <v>1</v>
      </c>
      <c r="H7" s="70"/>
      <c r="I7" s="70"/>
      <c r="J7" s="70"/>
      <c r="K7" s="70"/>
      <c r="L7" s="70"/>
      <c r="M7" s="70"/>
      <c r="N7" s="70"/>
      <c r="O7" s="70"/>
    </row>
    <row r="8" spans="1:15" ht="17.399999999999999" thickBot="1" x14ac:dyDescent="0.4">
      <c r="A8" s="74">
        <v>51</v>
      </c>
      <c r="B8" s="74">
        <v>3166</v>
      </c>
      <c r="C8" s="55" t="s">
        <v>769</v>
      </c>
      <c r="D8" s="41">
        <f>IFERROR(VLOOKUP(B8,'Vta RdV'!$F$3:$G$999,2,0),0)</f>
        <v>12858.729999999998</v>
      </c>
      <c r="E8" s="41">
        <f>VLOOKUP(B8,Objetivos!$D$5:$E$169,2,0)</f>
        <v>21984.608757553891</v>
      </c>
      <c r="F8" s="42">
        <f t="shared" si="0"/>
        <v>0.58489692228804158</v>
      </c>
      <c r="G8" s="107">
        <f>IF(D8="",0,RANK($F8,F7:F8,0))</f>
        <v>2</v>
      </c>
      <c r="H8" s="70"/>
      <c r="I8" s="70"/>
      <c r="J8" s="70"/>
      <c r="K8" s="70"/>
      <c r="L8" s="70"/>
      <c r="M8" s="70"/>
      <c r="N8" s="70"/>
      <c r="O8" s="70"/>
    </row>
    <row r="9" spans="1:15" ht="16.8" x14ac:dyDescent="0.35">
      <c r="A9" s="75">
        <v>51</v>
      </c>
      <c r="B9" s="75">
        <v>55270</v>
      </c>
      <c r="C9" s="56" t="s">
        <v>369</v>
      </c>
      <c r="D9" s="43">
        <f>IFERROR(VLOOKUP(B9,'Vta RdV'!$F$3:$G$999,2,0),0)</f>
        <v>12021.309999999998</v>
      </c>
      <c r="E9" s="43">
        <f>VLOOKUP(B9,Objetivos!$D$5:$E$169,2,0)</f>
        <v>11811.061211428572</v>
      </c>
      <c r="F9" s="44">
        <f t="shared" si="0"/>
        <v>1.0178010074461374</v>
      </c>
      <c r="G9" s="108">
        <f>IF(D9="",0,RANK($F9,F9:F10,0))</f>
        <v>1</v>
      </c>
      <c r="H9" s="70"/>
      <c r="I9" s="70"/>
      <c r="J9" s="70"/>
      <c r="K9" s="70"/>
      <c r="L9" s="70"/>
      <c r="M9" s="70"/>
      <c r="N9" s="70"/>
      <c r="O9" s="70"/>
    </row>
    <row r="10" spans="1:15" ht="17.399999999999999" thickBot="1" x14ac:dyDescent="0.4">
      <c r="A10" s="76">
        <v>51</v>
      </c>
      <c r="B10" s="76">
        <v>827</v>
      </c>
      <c r="C10" s="57" t="s">
        <v>364</v>
      </c>
      <c r="D10" s="45">
        <f>IFERROR(VLOOKUP(B10,'Vta RdV'!$F$3:$G$999,2,0),0)</f>
        <v>20764.169999999991</v>
      </c>
      <c r="E10" s="45">
        <f>VLOOKUP(B10,Objetivos!$D$5:$E$169,2,0)</f>
        <v>28267.194847619045</v>
      </c>
      <c r="F10" s="46">
        <f t="shared" si="0"/>
        <v>0.73456775997526913</v>
      </c>
      <c r="G10" s="109">
        <f>IF(D10="",0,RANK($F10,F9:F10,0))</f>
        <v>2</v>
      </c>
      <c r="H10" s="70"/>
      <c r="I10" s="70"/>
      <c r="J10" s="70"/>
      <c r="K10" s="70"/>
      <c r="L10" s="70"/>
      <c r="M10" s="70"/>
      <c r="N10" s="70"/>
      <c r="O10" s="70"/>
    </row>
    <row r="11" spans="1:15" ht="16.8" x14ac:dyDescent="0.35">
      <c r="A11" s="73">
        <v>51</v>
      </c>
      <c r="B11" s="73">
        <v>847</v>
      </c>
      <c r="C11" s="54" t="s">
        <v>370</v>
      </c>
      <c r="D11" s="39">
        <f>IFERROR(VLOOKUP(B11,'Vta RdV'!$F$3:$G$999,2,0),0)</f>
        <v>12789.609999999997</v>
      </c>
      <c r="E11" s="39">
        <f>VLOOKUP(B11,Objetivos!$D$5:$E$169,2,0)</f>
        <v>18772.741153864663</v>
      </c>
      <c r="F11" s="47">
        <f t="shared" si="0"/>
        <v>0.68128622747067791</v>
      </c>
      <c r="G11" s="105">
        <f>IF(D11="",0,RANK($F11,F11:F12,0))</f>
        <v>1</v>
      </c>
      <c r="H11" s="70"/>
      <c r="I11" s="70"/>
      <c r="J11" s="70"/>
      <c r="K11" s="70"/>
      <c r="L11" s="70"/>
      <c r="M11" s="70"/>
      <c r="N11" s="70"/>
      <c r="O11" s="70"/>
    </row>
    <row r="12" spans="1:15" ht="17.399999999999999" thickBot="1" x14ac:dyDescent="0.4">
      <c r="A12" s="74">
        <v>51</v>
      </c>
      <c r="B12" s="74">
        <v>4203</v>
      </c>
      <c r="C12" s="55" t="s">
        <v>367</v>
      </c>
      <c r="D12" s="41">
        <f>IFERROR(VLOOKUP(B12,'Vta RdV'!$F$3:$G$999,2,0),0)</f>
        <v>6207.87</v>
      </c>
      <c r="E12" s="41">
        <f>VLOOKUP(B12,Objetivos!$D$5:$E$169,2,0)</f>
        <v>14414.507352380951</v>
      </c>
      <c r="F12" s="42">
        <f t="shared" si="0"/>
        <v>0.43066820448598958</v>
      </c>
      <c r="G12" s="107">
        <f>IF(D12="",0,RANK($F12,F11:F12,0))</f>
        <v>2</v>
      </c>
      <c r="H12" s="70"/>
      <c r="I12" s="70"/>
      <c r="J12" s="70"/>
      <c r="K12" s="70"/>
      <c r="L12" s="70"/>
      <c r="M12" s="70"/>
      <c r="N12" s="70"/>
      <c r="O12" s="70"/>
    </row>
    <row r="13" spans="1:15" ht="16.8" x14ac:dyDescent="0.35">
      <c r="A13" s="75">
        <v>51</v>
      </c>
      <c r="B13" s="75">
        <v>823</v>
      </c>
      <c r="C13" s="56" t="s">
        <v>368</v>
      </c>
      <c r="D13" s="43">
        <f>IFERROR(VLOOKUP(B13,'Vta RdV'!$F$3:$G$999,2,0),0)</f>
        <v>10724.67</v>
      </c>
      <c r="E13" s="43">
        <f>VLOOKUP(B13,Objetivos!$D$5:$E$169,2,0)</f>
        <v>17356.928673523813</v>
      </c>
      <c r="F13" s="44">
        <f t="shared" si="0"/>
        <v>0.61788984685748971</v>
      </c>
      <c r="G13" s="108">
        <f>IF(D13="",0,RANK($F13,F13:F14,0))</f>
        <v>1</v>
      </c>
      <c r="H13" s="70"/>
      <c r="I13" s="70"/>
      <c r="J13" s="70"/>
      <c r="K13" s="70"/>
      <c r="L13" s="70"/>
      <c r="M13" s="70"/>
      <c r="N13" s="70"/>
      <c r="O13" s="70"/>
    </row>
    <row r="14" spans="1:15" ht="17.399999999999999" thickBot="1" x14ac:dyDescent="0.4">
      <c r="A14" s="76">
        <v>51</v>
      </c>
      <c r="B14" s="76">
        <v>4657</v>
      </c>
      <c r="C14" s="57" t="s">
        <v>363</v>
      </c>
      <c r="D14" s="45">
        <f>IFERROR(VLOOKUP(B14,'Vta RdV'!$F$3:$G$999,2,0),0)</f>
        <v>6915.4599999999991</v>
      </c>
      <c r="E14" s="45">
        <f>VLOOKUP(B14,Objetivos!$D$5:$E$169,2,0)</f>
        <v>13283.861745403508</v>
      </c>
      <c r="F14" s="46">
        <f t="shared" si="0"/>
        <v>0.52059108507305052</v>
      </c>
      <c r="G14" s="109">
        <f>IF(D14="",0,RANK($F14,F13:F14,0))</f>
        <v>2</v>
      </c>
      <c r="H14" s="70"/>
      <c r="I14" s="70"/>
      <c r="J14" s="70"/>
      <c r="K14" s="70"/>
      <c r="L14" s="70"/>
      <c r="M14" s="70"/>
      <c r="N14" s="70"/>
      <c r="O14" s="70"/>
    </row>
    <row r="15" spans="1:15" ht="16.8" x14ac:dyDescent="0.35">
      <c r="A15" s="73">
        <v>52</v>
      </c>
      <c r="B15" s="73">
        <v>20167</v>
      </c>
      <c r="C15" s="54" t="s">
        <v>375</v>
      </c>
      <c r="D15" s="39">
        <f>IFERROR(VLOOKUP(B15,'Vta RdV'!$F$3:$G$999,2,0),0)</f>
        <v>14646</v>
      </c>
      <c r="E15" s="39">
        <f>VLOOKUP(B15,Objetivos!$D$5:$E$169,2,0)</f>
        <v>16030.16485160173</v>
      </c>
      <c r="F15" s="47">
        <f t="shared" si="0"/>
        <v>0.91365248801771215</v>
      </c>
      <c r="G15" s="105">
        <f>IF(D15="",0,RANK($F15,F15:F16,0))</f>
        <v>1</v>
      </c>
      <c r="H15" s="70"/>
      <c r="I15" s="70"/>
      <c r="J15" s="70"/>
      <c r="K15" s="70"/>
      <c r="L15" s="70"/>
      <c r="M15" s="70"/>
      <c r="N15" s="70"/>
      <c r="O15" s="70"/>
    </row>
    <row r="16" spans="1:15" ht="17.399999999999999" thickBot="1" x14ac:dyDescent="0.4">
      <c r="A16" s="74">
        <v>52</v>
      </c>
      <c r="B16" s="74">
        <v>13107</v>
      </c>
      <c r="C16" s="55" t="s">
        <v>373</v>
      </c>
      <c r="D16" s="41">
        <f>IFERROR(VLOOKUP(B16,'Vta RdV'!$F$3:$G$999,2,0),0)</f>
        <v>13433.12</v>
      </c>
      <c r="E16" s="41">
        <f>VLOOKUP(B16,Objetivos!$D$5:$E$169,2,0)</f>
        <v>17743.459413194807</v>
      </c>
      <c r="F16" s="42">
        <f t="shared" si="0"/>
        <v>0.7570744626051078</v>
      </c>
      <c r="G16" s="107">
        <f>IF(D16="",0,RANK($F16,F15:F16,0))</f>
        <v>2</v>
      </c>
      <c r="H16" s="70"/>
      <c r="I16" s="70"/>
      <c r="J16" s="70"/>
      <c r="K16" s="70"/>
      <c r="L16" s="70"/>
      <c r="M16" s="70"/>
      <c r="N16" s="70"/>
      <c r="O16" s="70"/>
    </row>
    <row r="17" spans="1:15" ht="16.8" x14ac:dyDescent="0.35">
      <c r="A17" s="77">
        <v>52</v>
      </c>
      <c r="B17" s="77">
        <v>51060</v>
      </c>
      <c r="C17" s="58" t="s">
        <v>374</v>
      </c>
      <c r="D17" s="48">
        <f>IFERROR(VLOOKUP(B17,'Vta RdV'!$F$3:$G$999,2,0),0)</f>
        <v>7458.420000000001</v>
      </c>
      <c r="E17" s="48">
        <f>VLOOKUP(B17,Objetivos!$D$5:$E$169,2,0)</f>
        <v>15966.681423030301</v>
      </c>
      <c r="F17" s="49">
        <f t="shared" si="0"/>
        <v>0.46712399417213868</v>
      </c>
      <c r="G17" s="110">
        <f>IF(D17="",0,RANK($F17,F17:F18,0))</f>
        <v>2</v>
      </c>
      <c r="H17" s="70"/>
      <c r="I17" s="70"/>
      <c r="J17" s="70"/>
      <c r="K17" s="70"/>
      <c r="L17" s="70"/>
      <c r="M17" s="70"/>
      <c r="N17" s="70"/>
      <c r="O17" s="70"/>
    </row>
    <row r="18" spans="1:15" ht="17.399999999999999" thickBot="1" x14ac:dyDescent="0.4">
      <c r="A18" s="78">
        <v>52</v>
      </c>
      <c r="B18" s="78">
        <v>7742</v>
      </c>
      <c r="C18" s="59" t="s">
        <v>378</v>
      </c>
      <c r="D18" s="50">
        <f>IFERROR(VLOOKUP(B18,'Vta RdV'!$F$3:$G$999,2,0),0)</f>
        <v>12007.730000000003</v>
      </c>
      <c r="E18" s="50">
        <f>VLOOKUP(B18,Objetivos!$D$5:$E$169,2,0)</f>
        <v>10453.879751619046</v>
      </c>
      <c r="F18" s="51">
        <f t="shared" si="0"/>
        <v>1.148638618895564</v>
      </c>
      <c r="G18" s="111">
        <f>IF(D18="",0,RANK($F18,F17:F18,0))</f>
        <v>1</v>
      </c>
      <c r="H18" s="70"/>
      <c r="I18" s="70"/>
      <c r="J18" s="70"/>
      <c r="K18" s="70"/>
      <c r="L18" s="70"/>
      <c r="M18" s="70"/>
      <c r="N18" s="70"/>
      <c r="O18" s="70"/>
    </row>
    <row r="19" spans="1:15" ht="16.8" x14ac:dyDescent="0.35">
      <c r="A19" s="73">
        <v>52</v>
      </c>
      <c r="B19" s="73">
        <v>42167</v>
      </c>
      <c r="C19" s="54" t="s">
        <v>377</v>
      </c>
      <c r="D19" s="39">
        <f>IFERROR(VLOOKUP(B19,'Vta RdV'!$F$3:$G$999,2,0),0)</f>
        <v>21854.589999999989</v>
      </c>
      <c r="E19" s="39">
        <f>VLOOKUP(B19,Objetivos!$D$5:$E$169,2,0)</f>
        <v>22207.421059359309</v>
      </c>
      <c r="F19" s="47">
        <f t="shared" si="0"/>
        <v>0.98411202010281973</v>
      </c>
      <c r="G19" s="105">
        <f>IF(D19="",0,RANK($F19,F19:F20,0))</f>
        <v>1</v>
      </c>
      <c r="H19" s="70"/>
      <c r="I19" s="70"/>
      <c r="J19" s="70"/>
      <c r="K19" s="70"/>
      <c r="L19" s="70"/>
      <c r="M19" s="70"/>
      <c r="N19" s="70"/>
      <c r="O19" s="70"/>
    </row>
    <row r="20" spans="1:15" ht="17.399999999999999" thickBot="1" x14ac:dyDescent="0.4">
      <c r="A20" s="74">
        <v>52</v>
      </c>
      <c r="B20" s="74">
        <v>45016</v>
      </c>
      <c r="C20" s="55" t="s">
        <v>381</v>
      </c>
      <c r="D20" s="41">
        <f>IFERROR(VLOOKUP(B20,'Vta RdV'!$F$3:$G$999,2,0),0)</f>
        <v>8617.4800000000014</v>
      </c>
      <c r="E20" s="41">
        <f>VLOOKUP(B20,Objetivos!$D$5:$E$169,2,0)</f>
        <v>16942.071005367965</v>
      </c>
      <c r="F20" s="42">
        <f t="shared" si="0"/>
        <v>0.50864383682901693</v>
      </c>
      <c r="G20" s="107">
        <f>IF(D20="",0,RANK($F20,F19:F20,0))</f>
        <v>2</v>
      </c>
      <c r="H20" s="70"/>
      <c r="I20" s="70"/>
      <c r="J20" s="70"/>
      <c r="K20" s="70"/>
      <c r="L20" s="70"/>
      <c r="M20" s="70"/>
      <c r="N20" s="70"/>
      <c r="O20" s="70"/>
    </row>
    <row r="21" spans="1:15" ht="16.8" x14ac:dyDescent="0.35">
      <c r="A21" s="77">
        <v>52</v>
      </c>
      <c r="B21" s="77">
        <v>6789</v>
      </c>
      <c r="C21" s="58" t="s">
        <v>376</v>
      </c>
      <c r="D21" s="48">
        <f>IFERROR(VLOOKUP(B21,'Vta RdV'!$F$3:$G$999,2,0),0)</f>
        <v>10946.349999999999</v>
      </c>
      <c r="E21" s="48">
        <f>VLOOKUP(B21,Objetivos!$D$5:$E$169,2,0)</f>
        <v>24580.383490909091</v>
      </c>
      <c r="F21" s="49">
        <f t="shared" si="0"/>
        <v>0.44532869082569199</v>
      </c>
      <c r="G21" s="110">
        <f>IF(D21="",0,RANK($F21,F21:F22,0))</f>
        <v>2</v>
      </c>
      <c r="H21" s="70"/>
      <c r="I21" s="70"/>
      <c r="J21" s="70"/>
      <c r="K21" s="70"/>
      <c r="L21" s="70"/>
      <c r="M21" s="70"/>
      <c r="N21" s="70"/>
      <c r="O21" s="70"/>
    </row>
    <row r="22" spans="1:15" ht="17.399999999999999" thickBot="1" x14ac:dyDescent="0.4">
      <c r="A22" s="78">
        <v>52</v>
      </c>
      <c r="B22" s="78">
        <v>680</v>
      </c>
      <c r="C22" s="59" t="s">
        <v>762</v>
      </c>
      <c r="D22" s="50">
        <f>IFERROR(VLOOKUP(B22,'Vta RdV'!$F$3:$G$999,2,0),0)</f>
        <v>12020.77</v>
      </c>
      <c r="E22" s="50">
        <f>VLOOKUP(B22,Objetivos!$D$5:$E$169,2,0)</f>
        <v>17295.394273766236</v>
      </c>
      <c r="F22" s="51">
        <f t="shared" si="0"/>
        <v>0.69502723151175461</v>
      </c>
      <c r="G22" s="111">
        <f>IF(D22="",0,RANK($F22,F21:F22,0))</f>
        <v>1</v>
      </c>
      <c r="H22" s="70"/>
      <c r="I22" s="70"/>
      <c r="J22" s="70"/>
      <c r="K22" s="70"/>
      <c r="L22" s="70"/>
      <c r="M22" s="70"/>
      <c r="N22" s="70"/>
      <c r="O22" s="70"/>
    </row>
    <row r="23" spans="1:15" ht="16.8" x14ac:dyDescent="0.35">
      <c r="A23" s="73">
        <v>52</v>
      </c>
      <c r="B23" s="73">
        <v>4275</v>
      </c>
      <c r="C23" s="54" t="s">
        <v>380</v>
      </c>
      <c r="D23" s="39">
        <f>IFERROR(VLOOKUP(B23,'Vta RdV'!$F$3:$G$999,2,0),0)</f>
        <v>16558.169999999998</v>
      </c>
      <c r="E23" s="39">
        <f>VLOOKUP(B23,Objetivos!$D$5:$E$169,2,0)</f>
        <v>21820.027941818182</v>
      </c>
      <c r="F23" s="47">
        <f t="shared" si="0"/>
        <v>0.75885191550402142</v>
      </c>
      <c r="G23" s="105">
        <f>IF(D23="",0,RANK($F23,F23:F24,0))</f>
        <v>2</v>
      </c>
      <c r="H23" s="70"/>
      <c r="I23" s="70"/>
      <c r="J23" s="70"/>
      <c r="K23" s="70"/>
      <c r="L23" s="70"/>
      <c r="M23" s="70"/>
      <c r="N23" s="70"/>
      <c r="O23" s="70"/>
    </row>
    <row r="24" spans="1:15" ht="17.399999999999999" thickBot="1" x14ac:dyDescent="0.4">
      <c r="A24" s="74">
        <v>52</v>
      </c>
      <c r="B24" s="74">
        <v>4271</v>
      </c>
      <c r="C24" s="55" t="s">
        <v>379</v>
      </c>
      <c r="D24" s="41">
        <f>IFERROR(VLOOKUP(B24,'Vta RdV'!$F$3:$G$999,2,0),0)</f>
        <v>15119.580000000002</v>
      </c>
      <c r="E24" s="41">
        <f>VLOOKUP(B24,Objetivos!$D$5:$E$169,2,0)</f>
        <v>18321.23864</v>
      </c>
      <c r="F24" s="42">
        <f t="shared" si="0"/>
        <v>0.82524878896506759</v>
      </c>
      <c r="G24" s="107">
        <f>IF(D24="",0,RANK($F24,F23:F24,0))</f>
        <v>1</v>
      </c>
      <c r="H24" s="70"/>
      <c r="I24" s="70"/>
      <c r="J24" s="70"/>
      <c r="K24" s="70"/>
      <c r="L24" s="70"/>
      <c r="M24" s="70"/>
      <c r="N24" s="70"/>
      <c r="O24" s="70"/>
    </row>
    <row r="25" spans="1:15" ht="16.8" x14ac:dyDescent="0.35">
      <c r="A25" s="77">
        <v>52</v>
      </c>
      <c r="B25" s="77">
        <v>971</v>
      </c>
      <c r="C25" s="58" t="s">
        <v>382</v>
      </c>
      <c r="D25" s="48">
        <f>IFERROR(VLOOKUP(B25,'Vta RdV'!$F$3:$G$999,2,0),0)</f>
        <v>9362.2699999999986</v>
      </c>
      <c r="E25" s="48">
        <f>VLOOKUP(B25,Objetivos!$D$5:$E$169,2,0)</f>
        <v>17531.326716190481</v>
      </c>
      <c r="F25" s="49">
        <f t="shared" si="0"/>
        <v>0.53403088947933308</v>
      </c>
      <c r="G25" s="110">
        <f>IF(D25="",0,RANK($F25,F25:F26,0))</f>
        <v>2</v>
      </c>
      <c r="H25" s="70"/>
      <c r="I25" s="70"/>
      <c r="J25" s="70"/>
      <c r="K25" s="70"/>
      <c r="L25" s="70"/>
      <c r="M25" s="70"/>
      <c r="N25" s="70"/>
      <c r="O25" s="70"/>
    </row>
    <row r="26" spans="1:15" ht="17.399999999999999" thickBot="1" x14ac:dyDescent="0.4">
      <c r="A26" s="78">
        <v>52</v>
      </c>
      <c r="B26" s="78">
        <v>42284</v>
      </c>
      <c r="C26" s="59" t="s">
        <v>763</v>
      </c>
      <c r="D26" s="50">
        <f>IFERROR(VLOOKUP(B26,'Vta RdV'!$F$3:$G$999,2,0),0)</f>
        <v>18762.54</v>
      </c>
      <c r="E26" s="50">
        <f>VLOOKUP(B26,Objetivos!$D$5:$E$169,2,0)</f>
        <v>21139.248102164507</v>
      </c>
      <c r="F26" s="51">
        <f t="shared" si="0"/>
        <v>0.88756893856025332</v>
      </c>
      <c r="G26" s="111">
        <f>IF(D26="",0,RANK($F26,F25:F26,0))</f>
        <v>1</v>
      </c>
      <c r="H26" s="70"/>
      <c r="I26" s="70"/>
      <c r="J26" s="70"/>
      <c r="K26" s="70"/>
      <c r="L26" s="70"/>
      <c r="M26" s="70"/>
      <c r="N26" s="70"/>
      <c r="O26" s="70"/>
    </row>
    <row r="27" spans="1:15" ht="16.8" x14ac:dyDescent="0.35">
      <c r="A27" s="73">
        <v>53</v>
      </c>
      <c r="B27" s="73">
        <v>52678</v>
      </c>
      <c r="C27" s="54" t="s">
        <v>775</v>
      </c>
      <c r="D27" s="39">
        <f>IFERROR(VLOOKUP(B27,'Vta RdV'!$F$3:$G$999,2,0),0)</f>
        <v>10095.390000000001</v>
      </c>
      <c r="E27" s="39">
        <f>VLOOKUP(B27,Objetivos!$D$5:$E$169,2,0)</f>
        <v>9871.7811197320589</v>
      </c>
      <c r="F27" s="47">
        <f t="shared" si="0"/>
        <v>1.0226513207247865</v>
      </c>
      <c r="G27" s="105">
        <f>IF(D27="",0,RANK($F27,F27:F28,0))</f>
        <v>2</v>
      </c>
      <c r="H27" s="70"/>
      <c r="I27" s="70"/>
      <c r="J27" s="70"/>
      <c r="K27" s="70"/>
      <c r="L27" s="70"/>
      <c r="M27" s="70"/>
      <c r="N27" s="70"/>
      <c r="O27" s="70"/>
    </row>
    <row r="28" spans="1:15" ht="17.399999999999999" thickBot="1" x14ac:dyDescent="0.4">
      <c r="A28" s="74">
        <v>53</v>
      </c>
      <c r="B28" s="74">
        <v>702</v>
      </c>
      <c r="C28" s="55" t="s">
        <v>472</v>
      </c>
      <c r="D28" s="41">
        <f>IFERROR(VLOOKUP(B28,'Vta RdV'!$F$3:$G$999,2,0),0)</f>
        <v>38121.99</v>
      </c>
      <c r="E28" s="41">
        <f>VLOOKUP(B28,Objetivos!$D$5:$E$169,2,0)</f>
        <v>30792.164414545456</v>
      </c>
      <c r="F28" s="42">
        <f t="shared" si="0"/>
        <v>1.2380419085445034</v>
      </c>
      <c r="G28" s="107">
        <f>IF(D28="",0,RANK($F28,F27:F28,0))</f>
        <v>1</v>
      </c>
      <c r="H28" s="70"/>
      <c r="I28" s="70"/>
      <c r="J28" s="70"/>
      <c r="K28" s="70"/>
      <c r="L28" s="70"/>
      <c r="M28" s="70"/>
      <c r="N28" s="70"/>
      <c r="O28" s="70"/>
    </row>
    <row r="29" spans="1:15" ht="16.8" x14ac:dyDescent="0.35">
      <c r="A29" s="75">
        <v>53</v>
      </c>
      <c r="B29" s="75">
        <v>42227</v>
      </c>
      <c r="C29" s="56" t="s">
        <v>383</v>
      </c>
      <c r="D29" s="43">
        <f>IFERROR(VLOOKUP(B29,'Vta RdV'!$F$3:$G$999,2,0),0)</f>
        <v>6643.1399999999994</v>
      </c>
      <c r="E29" s="43">
        <f>VLOOKUP(B29,Objetivos!$D$5:$E$169,2,0)</f>
        <v>11620.641520000001</v>
      </c>
      <c r="F29" s="44">
        <f t="shared" si="0"/>
        <v>0.57166723442648615</v>
      </c>
      <c r="G29" s="108">
        <f>IF(D29="",0,RANK($F29,F29:F30,0))</f>
        <v>2</v>
      </c>
      <c r="H29" s="70"/>
      <c r="I29" s="70"/>
      <c r="J29" s="70"/>
      <c r="K29" s="70"/>
      <c r="L29" s="70"/>
      <c r="M29" s="70"/>
      <c r="N29" s="70"/>
      <c r="O29" s="70"/>
    </row>
    <row r="30" spans="1:15" ht="17.399999999999999" thickBot="1" x14ac:dyDescent="0.4">
      <c r="A30" s="76">
        <v>53</v>
      </c>
      <c r="B30" s="76">
        <v>42377</v>
      </c>
      <c r="C30" s="57" t="s">
        <v>385</v>
      </c>
      <c r="D30" s="45">
        <f>IFERROR(VLOOKUP(B30,'Vta RdV'!$F$3:$G$999,2,0),0)</f>
        <v>20869.850000000009</v>
      </c>
      <c r="E30" s="45">
        <f>VLOOKUP(B30,Objetivos!$D$5:$E$169,2,0)</f>
        <v>16521.434783030305</v>
      </c>
      <c r="F30" s="46">
        <f t="shared" si="0"/>
        <v>1.2631984009909418</v>
      </c>
      <c r="G30" s="109">
        <f>IF(D30="",0,RANK($F30,F29:F30,0))</f>
        <v>1</v>
      </c>
      <c r="H30" s="70"/>
      <c r="I30" s="70"/>
      <c r="J30" s="70"/>
      <c r="K30" s="70"/>
      <c r="L30" s="70"/>
      <c r="M30" s="70"/>
      <c r="N30" s="70"/>
      <c r="O30" s="70"/>
    </row>
    <row r="31" spans="1:15" ht="16.8" x14ac:dyDescent="0.35">
      <c r="A31" s="73">
        <v>53</v>
      </c>
      <c r="B31" s="73">
        <v>805</v>
      </c>
      <c r="C31" s="54" t="s">
        <v>774</v>
      </c>
      <c r="D31" s="39">
        <f>IFERROR(VLOOKUP(B31,'Vta RdV'!$F$3:$G$999,2,0),0)</f>
        <v>13209.169999999996</v>
      </c>
      <c r="E31" s="39">
        <f>VLOOKUP(B31,Objetivos!$D$5:$E$169,2,0)</f>
        <v>19566.852065454546</v>
      </c>
      <c r="F31" s="47">
        <f t="shared" si="0"/>
        <v>0.67507895270087437</v>
      </c>
      <c r="G31" s="105">
        <f>IF(D31="",0,RANK($F31,F31:F32,0))</f>
        <v>2</v>
      </c>
      <c r="H31" s="70"/>
      <c r="I31" s="70"/>
      <c r="J31" s="70"/>
      <c r="K31" s="70"/>
      <c r="L31" s="70"/>
      <c r="M31" s="70"/>
      <c r="N31" s="70"/>
      <c r="O31" s="70"/>
    </row>
    <row r="32" spans="1:15" ht="17.399999999999999" thickBot="1" x14ac:dyDescent="0.4">
      <c r="A32" s="74">
        <v>53</v>
      </c>
      <c r="B32" s="74">
        <v>6603</v>
      </c>
      <c r="C32" s="55" t="s">
        <v>386</v>
      </c>
      <c r="D32" s="41">
        <f>IFERROR(VLOOKUP(B32,'Vta RdV'!$F$3:$G$999,2,0),0)</f>
        <v>12866.109999999999</v>
      </c>
      <c r="E32" s="41">
        <f>VLOOKUP(B32,Objetivos!$D$5:$E$169,2,0)</f>
        <v>18795.777204155842</v>
      </c>
      <c r="F32" s="42">
        <f t="shared" si="0"/>
        <v>0.6845213081774153</v>
      </c>
      <c r="G32" s="107">
        <f>IF(D32="",0,RANK($F32,F31:F32,0))</f>
        <v>1</v>
      </c>
      <c r="H32" s="70"/>
      <c r="I32" s="70"/>
      <c r="J32" s="70"/>
      <c r="K32" s="70"/>
      <c r="L32" s="70"/>
      <c r="M32" s="70"/>
      <c r="N32" s="70"/>
      <c r="O32" s="70"/>
    </row>
    <row r="33" spans="1:15" ht="16.8" x14ac:dyDescent="0.35">
      <c r="A33" s="75">
        <v>53</v>
      </c>
      <c r="B33" s="75">
        <v>52434</v>
      </c>
      <c r="C33" s="56" t="s">
        <v>387</v>
      </c>
      <c r="D33" s="43">
        <f>IFERROR(VLOOKUP(B33,'Vta RdV'!$F$3:$G$999,2,0),0)</f>
        <v>11285.01</v>
      </c>
      <c r="E33" s="43">
        <f>VLOOKUP(B33,Objetivos!$D$5:$E$169,2,0)</f>
        <v>15832.975010181817</v>
      </c>
      <c r="F33" s="44">
        <f t="shared" si="0"/>
        <v>0.71275360396532383</v>
      </c>
      <c r="G33" s="108">
        <f>IF(D33="",0,RANK($F33,F33:F34,0))</f>
        <v>1</v>
      </c>
      <c r="H33" s="70"/>
      <c r="I33" s="70"/>
      <c r="J33" s="70"/>
      <c r="K33" s="70"/>
      <c r="L33" s="70"/>
      <c r="M33" s="70"/>
      <c r="N33" s="70"/>
      <c r="O33" s="70"/>
    </row>
    <row r="34" spans="1:15" ht="17.399999999999999" thickBot="1" x14ac:dyDescent="0.4">
      <c r="A34" s="76">
        <v>53</v>
      </c>
      <c r="B34" s="76">
        <v>7509</v>
      </c>
      <c r="C34" s="57" t="s">
        <v>384</v>
      </c>
      <c r="D34" s="45">
        <f>IFERROR(VLOOKUP(B34,'Vta RdV'!$F$3:$G$999,2,0),0)</f>
        <v>17293.810000000005</v>
      </c>
      <c r="E34" s="45">
        <f>VLOOKUP(B34,Objetivos!$D$5:$E$169,2,0)</f>
        <v>33027.148958545455</v>
      </c>
      <c r="F34" s="46">
        <f t="shared" si="0"/>
        <v>0.52362406521091487</v>
      </c>
      <c r="G34" s="109">
        <f>IF(D34="",0,RANK($F34,F33:F34,0))</f>
        <v>2</v>
      </c>
      <c r="H34" s="70"/>
      <c r="I34" s="70"/>
      <c r="J34" s="70"/>
      <c r="K34" s="70"/>
      <c r="L34" s="70"/>
      <c r="M34" s="70"/>
      <c r="N34" s="70"/>
      <c r="O34" s="70"/>
    </row>
    <row r="35" spans="1:15" ht="16.8" x14ac:dyDescent="0.35">
      <c r="A35" s="73">
        <v>55</v>
      </c>
      <c r="B35" s="73">
        <v>5454</v>
      </c>
      <c r="C35" s="54" t="s">
        <v>761</v>
      </c>
      <c r="D35" s="39">
        <f>IFERROR(VLOOKUP(B35,'Vta RdV'!$F$3:$G$999,2,0),0)</f>
        <v>17516.100000000006</v>
      </c>
      <c r="E35" s="39">
        <f>VLOOKUP(B35,Objetivos!$D$5:$E$169,2,0)</f>
        <v>29167.755861818187</v>
      </c>
      <c r="F35" s="47">
        <f t="shared" si="0"/>
        <v>0.60052957392341977</v>
      </c>
      <c r="G35" s="105">
        <f>IF(D35="",0,RANK($F35,F35:F36,0))</f>
        <v>2</v>
      </c>
      <c r="H35" s="70"/>
      <c r="I35" s="70"/>
      <c r="J35" s="70"/>
      <c r="K35" s="70"/>
      <c r="L35" s="70"/>
      <c r="M35" s="70"/>
      <c r="N35" s="70"/>
      <c r="O35" s="70"/>
    </row>
    <row r="36" spans="1:15" ht="17.399999999999999" thickBot="1" x14ac:dyDescent="0.4">
      <c r="A36" s="74">
        <v>55</v>
      </c>
      <c r="B36" s="74">
        <v>239</v>
      </c>
      <c r="C36" s="55" t="s">
        <v>392</v>
      </c>
      <c r="D36" s="41">
        <f>IFERROR(VLOOKUP(B36,'Vta RdV'!$F$3:$G$999,2,0),0)</f>
        <v>15526.199999999995</v>
      </c>
      <c r="E36" s="41">
        <f>VLOOKUP(B36,Objetivos!$D$5:$E$169,2,0)</f>
        <v>22745.271934545457</v>
      </c>
      <c r="F36" s="42">
        <f t="shared" si="0"/>
        <v>0.68261219495111181</v>
      </c>
      <c r="G36" s="107">
        <f>IF(D36="",0,RANK($F36,F35:F36,0))</f>
        <v>1</v>
      </c>
      <c r="H36" s="70"/>
      <c r="I36" s="70"/>
      <c r="J36" s="70"/>
      <c r="K36" s="70"/>
      <c r="L36" s="70"/>
      <c r="M36" s="70"/>
      <c r="N36" s="70"/>
      <c r="O36" s="70"/>
    </row>
    <row r="37" spans="1:15" ht="16.8" x14ac:dyDescent="0.35">
      <c r="A37" s="75">
        <v>55</v>
      </c>
      <c r="B37" s="75">
        <v>5830</v>
      </c>
      <c r="C37" s="56" t="s">
        <v>396</v>
      </c>
      <c r="D37" s="43">
        <f>IFERROR(VLOOKUP(B37,'Vta RdV'!$F$3:$G$999,2,0),0)</f>
        <v>12856.579999999998</v>
      </c>
      <c r="E37" s="43">
        <f>VLOOKUP(B37,Objetivos!$D$5:$E$169,2,0)</f>
        <v>13692.613519999999</v>
      </c>
      <c r="F37" s="44">
        <f t="shared" si="0"/>
        <v>0.93894273589341759</v>
      </c>
      <c r="G37" s="108">
        <f>IF(D37="",0,RANK($F37,F37:F38,0))</f>
        <v>1</v>
      </c>
      <c r="H37" s="70"/>
      <c r="I37" s="70"/>
      <c r="J37" s="70"/>
      <c r="K37" s="70"/>
      <c r="L37" s="70"/>
      <c r="M37" s="70"/>
      <c r="N37" s="70"/>
      <c r="O37" s="70"/>
    </row>
    <row r="38" spans="1:15" ht="17.399999999999999" thickBot="1" x14ac:dyDescent="0.4">
      <c r="A38" s="76">
        <v>55</v>
      </c>
      <c r="B38" s="76">
        <v>270</v>
      </c>
      <c r="C38" s="57" t="s">
        <v>393</v>
      </c>
      <c r="D38" s="45">
        <f>IFERROR(VLOOKUP(B38,'Vta RdV'!$F$3:$G$999,2,0),0)</f>
        <v>22923.39</v>
      </c>
      <c r="E38" s="45">
        <f>VLOOKUP(B38,Objetivos!$D$5:$E$169,2,0)</f>
        <v>36687.498923636362</v>
      </c>
      <c r="F38" s="46">
        <f t="shared" si="0"/>
        <v>0.62482836586146595</v>
      </c>
      <c r="G38" s="109">
        <f>IF(D38="",0,RANK($F38,F37:F38,0))</f>
        <v>2</v>
      </c>
      <c r="H38" s="70"/>
      <c r="I38" s="70"/>
      <c r="J38" s="70"/>
      <c r="K38" s="70"/>
      <c r="L38" s="70"/>
      <c r="M38" s="70"/>
      <c r="N38" s="70"/>
      <c r="O38" s="70"/>
    </row>
    <row r="39" spans="1:15" ht="16.8" x14ac:dyDescent="0.35">
      <c r="A39" s="73">
        <v>55</v>
      </c>
      <c r="B39" s="73">
        <v>50248</v>
      </c>
      <c r="C39" s="54" t="s">
        <v>395</v>
      </c>
      <c r="D39" s="39">
        <f>IFERROR(VLOOKUP(B39,'Vta RdV'!$F$3:$G$999,2,0),0)</f>
        <v>8201.659999999998</v>
      </c>
      <c r="E39" s="39">
        <f>VLOOKUP(B39,Objetivos!$D$5:$E$169,2,0)</f>
        <v>11918.940632796539</v>
      </c>
      <c r="F39" s="47">
        <f t="shared" si="0"/>
        <v>0.68811988017056214</v>
      </c>
      <c r="G39" s="105">
        <f>IF(D39="",0,RANK($F39,F39:F40,0))</f>
        <v>1</v>
      </c>
      <c r="H39" s="70"/>
      <c r="I39" s="70"/>
      <c r="J39" s="70"/>
      <c r="K39" s="70"/>
      <c r="L39" s="70"/>
      <c r="M39" s="70"/>
      <c r="N39" s="70"/>
      <c r="O39" s="70"/>
    </row>
    <row r="40" spans="1:15" ht="17.399999999999999" thickBot="1" x14ac:dyDescent="0.4">
      <c r="A40" s="74">
        <v>55</v>
      </c>
      <c r="B40" s="74">
        <v>1767</v>
      </c>
      <c r="C40" s="55" t="s">
        <v>389</v>
      </c>
      <c r="D40" s="41">
        <f>IFERROR(VLOOKUP(B40,'Vta RdV'!$F$3:$G$999,2,0),0)</f>
        <v>16542.399999999998</v>
      </c>
      <c r="E40" s="41">
        <f>VLOOKUP(B40,Objetivos!$D$5:$E$169,2,0)</f>
        <v>25446.574824935065</v>
      </c>
      <c r="F40" s="42">
        <f t="shared" si="0"/>
        <v>0.65008356188629846</v>
      </c>
      <c r="G40" s="107">
        <f>IF(D40="",0,RANK($F40,F39:F40,0))</f>
        <v>2</v>
      </c>
      <c r="H40" s="70"/>
      <c r="I40" s="70"/>
      <c r="J40" s="70"/>
      <c r="K40" s="70"/>
      <c r="L40" s="70"/>
      <c r="M40" s="70"/>
      <c r="N40" s="70"/>
      <c r="O40" s="70"/>
    </row>
    <row r="41" spans="1:15" ht="16.8" x14ac:dyDescent="0.35">
      <c r="A41" s="75">
        <v>55</v>
      </c>
      <c r="B41" s="75">
        <v>5870</v>
      </c>
      <c r="C41" s="56" t="s">
        <v>394</v>
      </c>
      <c r="D41" s="43">
        <f>IFERROR(VLOOKUP(B41,'Vta RdV'!$F$3:$G$999,2,0),0)</f>
        <v>29999.770000000015</v>
      </c>
      <c r="E41" s="43">
        <f>VLOOKUP(B41,Objetivos!$D$5:$E$169,2,0)</f>
        <v>41786.112826874465</v>
      </c>
      <c r="F41" s="44">
        <f t="shared" si="0"/>
        <v>0.71793636618685097</v>
      </c>
      <c r="G41" s="108">
        <f>IF(D41="",0,RANK($F41,F41:F42,0))</f>
        <v>2</v>
      </c>
      <c r="H41" s="70"/>
      <c r="I41" s="70"/>
      <c r="J41" s="70"/>
      <c r="K41" s="70"/>
      <c r="L41" s="70"/>
      <c r="M41" s="70"/>
      <c r="N41" s="70"/>
      <c r="O41" s="70"/>
    </row>
    <row r="42" spans="1:15" ht="17.399999999999999" thickBot="1" x14ac:dyDescent="0.4">
      <c r="A42" s="76">
        <v>55</v>
      </c>
      <c r="B42" s="76">
        <v>42358</v>
      </c>
      <c r="C42" s="57" t="s">
        <v>802</v>
      </c>
      <c r="D42" s="45">
        <f>IFERROR(VLOOKUP(B42,'Vta RdV'!$F$3:$G$999,2,0),0)</f>
        <v>9751.119999999999</v>
      </c>
      <c r="E42" s="45">
        <f>VLOOKUP(B42,Objetivos!$D$5:$E$169,2,0)</f>
        <v>13093.37538909091</v>
      </c>
      <c r="F42" s="46">
        <f t="shared" si="0"/>
        <v>0.74473691544232368</v>
      </c>
      <c r="G42" s="109">
        <f>IF(D42="",0,RANK($F42,F41:F42,0))</f>
        <v>1</v>
      </c>
      <c r="H42" s="70"/>
      <c r="I42" s="70"/>
      <c r="J42" s="70"/>
      <c r="K42" s="70"/>
      <c r="L42" s="70"/>
      <c r="M42" s="70"/>
      <c r="N42" s="70"/>
      <c r="O42" s="70"/>
    </row>
    <row r="43" spans="1:15" ht="16.8" x14ac:dyDescent="0.35">
      <c r="A43" s="73">
        <v>55</v>
      </c>
      <c r="B43" s="73">
        <v>52913</v>
      </c>
      <c r="C43" s="54" t="s">
        <v>803</v>
      </c>
      <c r="D43" s="39">
        <f>IFERROR(VLOOKUP(B43,'Vta RdV'!$F$3:$G$999,2,0),0)</f>
        <v>4919.6500000000005</v>
      </c>
      <c r="E43" s="39">
        <f>VLOOKUP(B43,Objetivos!$D$5:$E$169,2,0)</f>
        <v>9105.2655490909092</v>
      </c>
      <c r="F43" s="47">
        <f t="shared" si="0"/>
        <v>0.54030823960880414</v>
      </c>
      <c r="G43" s="105">
        <f>IF(D43="",0,RANK($F43,F43:F44,0))</f>
        <v>2</v>
      </c>
      <c r="H43" s="70"/>
      <c r="I43" s="70"/>
      <c r="J43" s="70"/>
      <c r="K43" s="70"/>
      <c r="L43" s="70"/>
      <c r="M43" s="70"/>
      <c r="N43" s="70"/>
      <c r="O43" s="70"/>
    </row>
    <row r="44" spans="1:15" ht="17.399999999999999" thickBot="1" x14ac:dyDescent="0.4">
      <c r="A44" s="74">
        <v>55</v>
      </c>
      <c r="B44" s="74">
        <v>1742</v>
      </c>
      <c r="C44" s="55" t="s">
        <v>388</v>
      </c>
      <c r="D44" s="41">
        <f>IFERROR(VLOOKUP(B44,'Vta RdV'!$F$3:$G$999,2,0),0)</f>
        <v>14235.820000000005</v>
      </c>
      <c r="E44" s="41">
        <f>VLOOKUP(B44,Objetivos!$D$5:$E$169,2,0)</f>
        <v>21481.079352727276</v>
      </c>
      <c r="F44" s="42">
        <f t="shared" si="0"/>
        <v>0.66271437138900569</v>
      </c>
      <c r="G44" s="107">
        <f>IF(D44="",0,RANK($F44,F43:F44,0))</f>
        <v>1</v>
      </c>
      <c r="H44" s="70"/>
      <c r="I44" s="70"/>
      <c r="J44" s="70"/>
      <c r="K44" s="70"/>
      <c r="L44" s="70"/>
      <c r="M44" s="70"/>
      <c r="N44" s="70"/>
      <c r="O44" s="70"/>
    </row>
    <row r="45" spans="1:15" ht="16.8" x14ac:dyDescent="0.35">
      <c r="A45" s="75">
        <v>55</v>
      </c>
      <c r="B45" s="75">
        <v>1789</v>
      </c>
      <c r="C45" s="56" t="s">
        <v>391</v>
      </c>
      <c r="D45" s="43">
        <f>IFERROR(VLOOKUP(B45,'Vta RdV'!$F$3:$G$999,2,0),0)</f>
        <v>9748.1399999999976</v>
      </c>
      <c r="E45" s="43">
        <f>VLOOKUP(B45,Objetivos!$D$5:$E$169,2,0)</f>
        <v>15377.060052467532</v>
      </c>
      <c r="F45" s="44">
        <f t="shared" si="0"/>
        <v>0.63394042598121536</v>
      </c>
      <c r="G45" s="108">
        <f>IF(D45="",0,RANK($F45,F45:F46,0))</f>
        <v>2</v>
      </c>
      <c r="H45" s="70"/>
      <c r="I45" s="70"/>
      <c r="J45" s="70"/>
      <c r="K45" s="70"/>
      <c r="L45" s="70"/>
      <c r="M45" s="70"/>
      <c r="N45" s="70"/>
      <c r="O45" s="70"/>
    </row>
    <row r="46" spans="1:15" ht="17.399999999999999" thickBot="1" x14ac:dyDescent="0.4">
      <c r="A46" s="76">
        <v>55</v>
      </c>
      <c r="B46" s="76">
        <v>3755</v>
      </c>
      <c r="C46" s="57" t="s">
        <v>390</v>
      </c>
      <c r="D46" s="45">
        <f>IFERROR(VLOOKUP(B46,'Vta RdV'!$F$3:$G$999,2,0),0)</f>
        <v>12571.390000000005</v>
      </c>
      <c r="E46" s="45">
        <f>VLOOKUP(B46,Objetivos!$D$5:$E$169,2,0)</f>
        <v>13682.35842181818</v>
      </c>
      <c r="F46" s="46">
        <f t="shared" si="0"/>
        <v>0.91880285638135295</v>
      </c>
      <c r="G46" s="109">
        <f>IF(D46="",0,RANK($F46,F45:F46,0))</f>
        <v>1</v>
      </c>
      <c r="H46" s="70"/>
      <c r="I46" s="70"/>
      <c r="J46" s="70"/>
      <c r="K46" s="70"/>
      <c r="L46" s="70"/>
      <c r="M46" s="70"/>
      <c r="N46" s="70"/>
      <c r="O46" s="70"/>
    </row>
    <row r="47" spans="1:15" ht="16.8" x14ac:dyDescent="0.35">
      <c r="A47" s="73">
        <v>56</v>
      </c>
      <c r="B47" s="73">
        <v>52971</v>
      </c>
      <c r="C47" s="54" t="s">
        <v>770</v>
      </c>
      <c r="D47" s="39">
        <f>IFERROR(VLOOKUP(B47,'Vta RdV'!$F$3:$G$999,2,0),0)</f>
        <v>25974.410000000007</v>
      </c>
      <c r="E47" s="39">
        <f>VLOOKUP(B47,Objetivos!$D$5:$E$169,2,0)</f>
        <v>25314.356522251088</v>
      </c>
      <c r="F47" s="47">
        <f t="shared" si="0"/>
        <v>1.0260742743813669</v>
      </c>
      <c r="G47" s="105">
        <f>IF(D47="",0,RANK($F47,F47:F48,0))</f>
        <v>1</v>
      </c>
      <c r="H47" s="70"/>
      <c r="I47" s="70"/>
      <c r="J47" s="70"/>
      <c r="K47" s="70"/>
      <c r="L47" s="70"/>
      <c r="M47" s="70"/>
      <c r="N47" s="70"/>
      <c r="O47" s="70"/>
    </row>
    <row r="48" spans="1:15" ht="17.399999999999999" thickBot="1" x14ac:dyDescent="0.4">
      <c r="A48" s="74">
        <v>56</v>
      </c>
      <c r="B48" s="74">
        <v>5817</v>
      </c>
      <c r="C48" s="55" t="s">
        <v>771</v>
      </c>
      <c r="D48" s="41">
        <f>IFERROR(VLOOKUP(B48,'Vta RdV'!$F$3:$G$999,2,0),0)</f>
        <v>18393.830000000009</v>
      </c>
      <c r="E48" s="41">
        <f>VLOOKUP(B48,Objetivos!$D$5:$E$169,2,0)</f>
        <v>31671.746578043294</v>
      </c>
      <c r="F48" s="42">
        <f t="shared" si="0"/>
        <v>0.58076462422668185</v>
      </c>
      <c r="G48" s="107">
        <f>IF(D48="",0,RANK($F48,F47:F48,0))</f>
        <v>2</v>
      </c>
      <c r="H48" s="70"/>
      <c r="I48" s="70"/>
      <c r="J48" s="70"/>
      <c r="K48" s="70"/>
      <c r="L48" s="70"/>
      <c r="M48" s="70"/>
      <c r="N48" s="70"/>
      <c r="O48" s="70"/>
    </row>
    <row r="49" spans="1:15" ht="16.8" x14ac:dyDescent="0.35">
      <c r="A49" s="75">
        <v>56</v>
      </c>
      <c r="B49" s="75">
        <v>4883</v>
      </c>
      <c r="C49" s="56" t="s">
        <v>401</v>
      </c>
      <c r="D49" s="43">
        <f>IFERROR(VLOOKUP(B49,'Vta RdV'!$F$3:$G$999,2,0),0)</f>
        <v>25662.79</v>
      </c>
      <c r="E49" s="43">
        <f>VLOOKUP(B49,Objetivos!$D$5:$E$169,2,0)</f>
        <v>22789.382465454553</v>
      </c>
      <c r="F49" s="44">
        <f t="shared" si="0"/>
        <v>1.1260853618522189</v>
      </c>
      <c r="G49" s="108">
        <f>IF(D49="",0,RANK($F49,F49:F50,0))</f>
        <v>1</v>
      </c>
      <c r="H49" s="70"/>
      <c r="I49" s="70"/>
      <c r="J49" s="70"/>
      <c r="K49" s="70"/>
      <c r="L49" s="70"/>
      <c r="M49" s="70"/>
      <c r="N49" s="70"/>
      <c r="O49" s="70"/>
    </row>
    <row r="50" spans="1:15" ht="17.399999999999999" thickBot="1" x14ac:dyDescent="0.4">
      <c r="A50" s="76">
        <v>56</v>
      </c>
      <c r="B50" s="76">
        <v>1533</v>
      </c>
      <c r="C50" s="57" t="s">
        <v>398</v>
      </c>
      <c r="D50" s="45">
        <f>IFERROR(VLOOKUP(B50,'Vta RdV'!$F$3:$G$999,2,0),0)</f>
        <v>19857.439999999991</v>
      </c>
      <c r="E50" s="45">
        <f>VLOOKUP(B50,Objetivos!$D$5:$E$169,2,0)</f>
        <v>26013.30880727273</v>
      </c>
      <c r="F50" s="46">
        <f t="shared" si="0"/>
        <v>0.7633569472887779</v>
      </c>
      <c r="G50" s="109">
        <f>IF(D50="",0,RANK($F50,F49:F50,0))</f>
        <v>2</v>
      </c>
      <c r="H50" s="70"/>
      <c r="I50" s="70"/>
      <c r="J50" s="70"/>
      <c r="K50" s="70"/>
      <c r="L50" s="70"/>
      <c r="M50" s="70"/>
      <c r="N50" s="70"/>
      <c r="O50" s="70"/>
    </row>
    <row r="51" spans="1:15" ht="16.8" x14ac:dyDescent="0.35">
      <c r="A51" s="73">
        <v>56</v>
      </c>
      <c r="B51" s="73">
        <v>7972</v>
      </c>
      <c r="C51" s="54" t="s">
        <v>399</v>
      </c>
      <c r="D51" s="39">
        <f>IFERROR(VLOOKUP(B51,'Vta RdV'!$F$3:$G$999,2,0),0)</f>
        <v>17662.589999999997</v>
      </c>
      <c r="E51" s="39">
        <f>VLOOKUP(B51,Objetivos!$D$5:$E$169,2,0)</f>
        <v>23004.159286233771</v>
      </c>
      <c r="F51" s="47">
        <f t="shared" si="0"/>
        <v>0.7677998478548923</v>
      </c>
      <c r="G51" s="105">
        <f>IF(D51="",0,RANK($F51,F51:F52,0))</f>
        <v>1</v>
      </c>
      <c r="H51" s="70"/>
      <c r="I51" s="70"/>
      <c r="J51" s="70"/>
      <c r="K51" s="70"/>
      <c r="L51" s="70"/>
      <c r="M51" s="70"/>
      <c r="N51" s="70"/>
      <c r="O51" s="70"/>
    </row>
    <row r="52" spans="1:15" ht="17.399999999999999" thickBot="1" x14ac:dyDescent="0.4">
      <c r="A52" s="74">
        <v>56</v>
      </c>
      <c r="B52" s="74">
        <v>42235</v>
      </c>
      <c r="C52" s="55" t="s">
        <v>772</v>
      </c>
      <c r="D52" s="41">
        <f>IFERROR(VLOOKUP(B52,'Vta RdV'!$F$3:$G$999,2,0),0)</f>
        <v>13501.760000000002</v>
      </c>
      <c r="E52" s="41">
        <f>VLOOKUP(B52,Objetivos!$D$5:$E$169,2,0)</f>
        <v>18017.550638961042</v>
      </c>
      <c r="F52" s="42">
        <f t="shared" si="0"/>
        <v>0.74936711823658642</v>
      </c>
      <c r="G52" s="107">
        <f>IF(D52="",0,RANK($F52,F52:F53,0))</f>
        <v>1</v>
      </c>
      <c r="H52" s="70"/>
      <c r="I52" s="70"/>
      <c r="J52" s="70"/>
      <c r="K52" s="70"/>
      <c r="L52" s="70"/>
      <c r="M52" s="70"/>
      <c r="N52" s="70"/>
      <c r="O52" s="70"/>
    </row>
    <row r="53" spans="1:15" ht="16.8" x14ac:dyDescent="0.35">
      <c r="A53" s="75">
        <v>56</v>
      </c>
      <c r="B53" s="75">
        <v>39781</v>
      </c>
      <c r="C53" s="56" t="s">
        <v>400</v>
      </c>
      <c r="D53" s="43">
        <f>IFERROR(VLOOKUP(B53,'Vta RdV'!$F$3:$G$999,2,0),0)</f>
        <v>11291.619999999997</v>
      </c>
      <c r="E53" s="43">
        <f>VLOOKUP(B53,Objetivos!$D$5:$E$169,2,0)</f>
        <v>18966.710322770563</v>
      </c>
      <c r="F53" s="44">
        <f t="shared" si="0"/>
        <v>0.59533887573765476</v>
      </c>
      <c r="G53" s="108">
        <f>IF(D53="",0,RANK($F53,F53:F54,0))</f>
        <v>2</v>
      </c>
      <c r="H53" s="70"/>
      <c r="I53" s="70"/>
      <c r="J53" s="70"/>
      <c r="K53" s="70"/>
      <c r="L53" s="70"/>
      <c r="M53" s="70"/>
      <c r="N53" s="70"/>
      <c r="O53" s="70"/>
    </row>
    <row r="54" spans="1:15" ht="17.399999999999999" thickBot="1" x14ac:dyDescent="0.4">
      <c r="A54" s="76">
        <v>56</v>
      </c>
      <c r="B54" s="76">
        <v>1531</v>
      </c>
      <c r="C54" s="57" t="s">
        <v>397</v>
      </c>
      <c r="D54" s="45">
        <f>IFERROR(VLOOKUP(B54,'Vta RdV'!$F$3:$G$999,2,0),0)</f>
        <v>16170.709999999997</v>
      </c>
      <c r="E54" s="45">
        <f>VLOOKUP(B54,Objetivos!$D$5:$E$169,2,0)</f>
        <v>16046.864059705627</v>
      </c>
      <c r="F54" s="46">
        <f t="shared" si="0"/>
        <v>1.0077177659032679</v>
      </c>
      <c r="G54" s="109">
        <f>IF(D54="",0,RANK($F54,F53:F54,0))</f>
        <v>1</v>
      </c>
      <c r="H54" s="70"/>
      <c r="I54" s="70"/>
      <c r="J54" s="70"/>
      <c r="K54" s="70"/>
      <c r="L54" s="70"/>
      <c r="M54" s="70"/>
      <c r="N54" s="70"/>
      <c r="O54" s="70"/>
    </row>
    <row r="55" spans="1:15" ht="16.8" x14ac:dyDescent="0.35">
      <c r="A55" s="73">
        <v>56</v>
      </c>
      <c r="B55" s="73">
        <v>3529</v>
      </c>
      <c r="C55" s="54" t="s">
        <v>773</v>
      </c>
      <c r="D55" s="39">
        <f>IFERROR(VLOOKUP(B55,'Vta RdV'!$F$3:$G$999,2,0),0)</f>
        <v>10713.730000000001</v>
      </c>
      <c r="E55" s="39">
        <f>VLOOKUP(B55,Objetivos!$D$5:$E$169,2,0)</f>
        <v>12068.680824865804</v>
      </c>
      <c r="F55" s="47">
        <f t="shared" si="0"/>
        <v>0.88772999762541416</v>
      </c>
      <c r="G55" s="105">
        <f>IF(D55="",0,RANK($F55,F55:F57,0))</f>
        <v>2</v>
      </c>
      <c r="H55" s="70"/>
      <c r="I55" s="70"/>
      <c r="J55" s="70"/>
      <c r="K55" s="70"/>
      <c r="L55" s="70"/>
      <c r="M55" s="70"/>
      <c r="N55" s="70"/>
      <c r="O55" s="70"/>
    </row>
    <row r="56" spans="1:15" ht="16.8" x14ac:dyDescent="0.35">
      <c r="A56" s="79">
        <v>56</v>
      </c>
      <c r="B56" s="79">
        <v>503</v>
      </c>
      <c r="C56" s="60" t="s">
        <v>402</v>
      </c>
      <c r="D56" s="39">
        <f>IFERROR(VLOOKUP(B56,'Vta RdV'!$F$3:$G$999,2,0),0)</f>
        <v>13035.25</v>
      </c>
      <c r="E56" s="39">
        <f>VLOOKUP(B56,Objetivos!$D$5:$E$169,2,0)</f>
        <v>20290.018677956712</v>
      </c>
      <c r="F56" s="47">
        <f t="shared" ref="F56" si="1">+D56/E56</f>
        <v>0.64244642683161413</v>
      </c>
      <c r="G56" s="105">
        <f>IF(D56="",0,RANK($F56,F55:F57,0))</f>
        <v>3</v>
      </c>
      <c r="H56" s="70"/>
      <c r="I56" s="70"/>
      <c r="J56" s="70"/>
      <c r="K56" s="70"/>
      <c r="L56" s="70"/>
      <c r="M56" s="70"/>
      <c r="N56" s="70"/>
      <c r="O56" s="70"/>
    </row>
    <row r="57" spans="1:15" ht="17.399999999999999" thickBot="1" x14ac:dyDescent="0.4">
      <c r="A57" s="79">
        <v>56</v>
      </c>
      <c r="B57" s="79">
        <v>52508</v>
      </c>
      <c r="C57" s="62" t="s">
        <v>403</v>
      </c>
      <c r="D57" s="52">
        <f>IFERROR(VLOOKUP(B57,'Vta RdV'!$F$3:$G$999,2,0),0)</f>
        <v>26884.579999999994</v>
      </c>
      <c r="E57" s="52">
        <f>VLOOKUP(B57,Objetivos!$D$5:$E$169,2,0)</f>
        <v>21189.262610909089</v>
      </c>
      <c r="F57" s="53">
        <f t="shared" si="0"/>
        <v>1.2687831801262743</v>
      </c>
      <c r="G57" s="106">
        <f>IF(D57="",0,RANK($F57,F55:F57,0))</f>
        <v>1</v>
      </c>
      <c r="H57" s="70"/>
      <c r="I57" s="70"/>
      <c r="J57" s="70"/>
      <c r="K57" s="70"/>
      <c r="L57" s="70"/>
      <c r="M57" s="70"/>
      <c r="N57" s="70"/>
      <c r="O57" s="70"/>
    </row>
    <row r="58" spans="1:15" ht="16.8" x14ac:dyDescent="0.35">
      <c r="A58" s="80">
        <v>57</v>
      </c>
      <c r="B58" s="84">
        <v>6</v>
      </c>
      <c r="C58" s="66" t="s">
        <v>405</v>
      </c>
      <c r="D58" s="67">
        <f>IFERROR(VLOOKUP(B58,'Vta RdV'!$F$3:$G$999,2,0),0)</f>
        <v>20788.55000000001</v>
      </c>
      <c r="E58" s="67">
        <f>VLOOKUP(B58,Objetivos!$D$5:$E$169,2,0)</f>
        <v>25273.66725818182</v>
      </c>
      <c r="F58" s="68">
        <f t="shared" si="0"/>
        <v>0.82253793197622138</v>
      </c>
      <c r="G58" s="112">
        <f>IF(D58="",0,RANK($F58,F58:F59,0))</f>
        <v>1</v>
      </c>
      <c r="H58" s="70"/>
      <c r="I58" s="70"/>
      <c r="J58" s="70"/>
      <c r="K58" s="70"/>
      <c r="L58" s="70"/>
      <c r="M58" s="70"/>
      <c r="N58" s="70"/>
      <c r="O58" s="70"/>
    </row>
    <row r="59" spans="1:15" ht="17.399999999999999" thickBot="1" x14ac:dyDescent="0.4">
      <c r="A59" s="81">
        <v>57</v>
      </c>
      <c r="B59" s="76">
        <v>12</v>
      </c>
      <c r="C59" s="69" t="s">
        <v>404</v>
      </c>
      <c r="D59" s="45">
        <f>IFERROR(VLOOKUP(B59,'Vta RdV'!$F$3:$G$999,2,0),0)</f>
        <v>15243.559999999998</v>
      </c>
      <c r="E59" s="45">
        <f>VLOOKUP(B59,Objetivos!$D$5:$E$169,2,0)</f>
        <v>21223.879605267713</v>
      </c>
      <c r="F59" s="46">
        <f t="shared" si="0"/>
        <v>0.71822684087486932</v>
      </c>
      <c r="G59" s="109">
        <f>IF(D59="",0,RANK($F59,F58:F59,0))</f>
        <v>2</v>
      </c>
      <c r="H59" s="70"/>
      <c r="I59" s="70"/>
      <c r="J59" s="70"/>
      <c r="K59" s="70"/>
      <c r="L59" s="70"/>
      <c r="M59" s="70"/>
      <c r="N59" s="70"/>
      <c r="O59" s="70"/>
    </row>
    <row r="60" spans="1:15" ht="16.8" x14ac:dyDescent="0.35">
      <c r="A60" s="82">
        <v>57</v>
      </c>
      <c r="B60" s="82">
        <v>545</v>
      </c>
      <c r="C60" s="63" t="s">
        <v>412</v>
      </c>
      <c r="D60" s="64">
        <f>IFERROR(VLOOKUP(B60,'Vta RdV'!$F$3:$G$999,2,0),0)</f>
        <v>17226.670000000009</v>
      </c>
      <c r="E60" s="64">
        <f>VLOOKUP(B60,Objetivos!$D$5:$E$169,2,0)</f>
        <v>19934.491950129872</v>
      </c>
      <c r="F60" s="65">
        <f t="shared" ref="F60:F124" si="2">+D60/E60</f>
        <v>0.86416398487084489</v>
      </c>
      <c r="G60" s="113">
        <f>IF(D60="",0,RANK($F60,F60:F61,0))</f>
        <v>1</v>
      </c>
      <c r="H60" s="70"/>
      <c r="I60" s="70"/>
      <c r="J60" s="70"/>
      <c r="K60" s="70"/>
      <c r="L60" s="70"/>
      <c r="M60" s="70"/>
      <c r="N60" s="70"/>
      <c r="O60" s="70"/>
    </row>
    <row r="61" spans="1:15" ht="17.399999999999999" thickBot="1" x14ac:dyDescent="0.4">
      <c r="A61" s="74">
        <v>57</v>
      </c>
      <c r="B61" s="74">
        <v>526</v>
      </c>
      <c r="C61" s="55" t="s">
        <v>407</v>
      </c>
      <c r="D61" s="41">
        <f>IFERROR(VLOOKUP(B61,'Vta RdV'!$F$3:$G$999,2,0),0)</f>
        <v>11630.909999999998</v>
      </c>
      <c r="E61" s="41">
        <f>VLOOKUP(B61,Objetivos!$D$5:$E$169,2,0)</f>
        <v>18004.853495757576</v>
      </c>
      <c r="F61" s="42">
        <f t="shared" si="2"/>
        <v>0.64598748347164003</v>
      </c>
      <c r="G61" s="107">
        <f>IF(D61="",0,RANK($F61,F60:F61,0))</f>
        <v>2</v>
      </c>
      <c r="H61" s="70"/>
      <c r="I61" s="70"/>
      <c r="J61" s="70"/>
      <c r="K61" s="70"/>
      <c r="L61" s="70"/>
      <c r="M61" s="70"/>
      <c r="N61" s="70"/>
      <c r="O61" s="70"/>
    </row>
    <row r="62" spans="1:15" ht="16.8" x14ac:dyDescent="0.35">
      <c r="A62" s="75">
        <v>57</v>
      </c>
      <c r="B62" s="75">
        <v>2685</v>
      </c>
      <c r="C62" s="56" t="s">
        <v>776</v>
      </c>
      <c r="D62" s="43">
        <f>IFERROR(VLOOKUP(B62,'Vta RdV'!$F$3:$G$999,2,0),0)</f>
        <v>14684.840000000004</v>
      </c>
      <c r="E62" s="43">
        <f>VLOOKUP(B62,Objetivos!$D$5:$E$169,2,0)</f>
        <v>22583.041774199133</v>
      </c>
      <c r="F62" s="44">
        <f t="shared" si="2"/>
        <v>0.65025961280279199</v>
      </c>
      <c r="G62" s="108">
        <f>IF(D62="",0,RANK($F62,F62:F63,0))</f>
        <v>2</v>
      </c>
      <c r="H62" s="70"/>
      <c r="I62" s="70"/>
      <c r="J62" s="70"/>
      <c r="K62" s="70"/>
      <c r="L62" s="70"/>
      <c r="M62" s="70"/>
      <c r="N62" s="70"/>
      <c r="O62" s="70"/>
    </row>
    <row r="63" spans="1:15" ht="17.399999999999999" thickBot="1" x14ac:dyDescent="0.4">
      <c r="A63" s="76">
        <v>57</v>
      </c>
      <c r="B63" s="76">
        <v>25060</v>
      </c>
      <c r="C63" s="57" t="s">
        <v>411</v>
      </c>
      <c r="D63" s="45">
        <f>IFERROR(VLOOKUP(B63,'Vta RdV'!$F$3:$G$999,2,0),0)</f>
        <v>11764.960000000001</v>
      </c>
      <c r="E63" s="45">
        <f>VLOOKUP(B63,Objetivos!$D$5:$E$169,2,0)</f>
        <v>15852.031929004332</v>
      </c>
      <c r="F63" s="46">
        <f t="shared" si="2"/>
        <v>0.74217362497698169</v>
      </c>
      <c r="G63" s="109">
        <f>IF(D63="",0,RANK($F63,F62:F63,0))</f>
        <v>1</v>
      </c>
      <c r="H63" s="70"/>
      <c r="I63" s="70"/>
      <c r="J63" s="70"/>
      <c r="K63" s="70"/>
      <c r="L63" s="70"/>
      <c r="M63" s="70"/>
      <c r="N63" s="70"/>
      <c r="O63" s="70"/>
    </row>
    <row r="64" spans="1:15" ht="16.8" x14ac:dyDescent="0.35">
      <c r="A64" s="73">
        <v>57</v>
      </c>
      <c r="B64" s="73">
        <v>2421</v>
      </c>
      <c r="C64" s="54" t="s">
        <v>777</v>
      </c>
      <c r="D64" s="39">
        <f>IFERROR(VLOOKUP(B64,'Vta RdV'!$F$3:$G$999,2,0),0)</f>
        <v>20594.999999999996</v>
      </c>
      <c r="E64" s="39">
        <f>VLOOKUP(B64,Objetivos!$D$5:$E$169,2,0)</f>
        <v>18266.828119134199</v>
      </c>
      <c r="F64" s="47">
        <f t="shared" si="2"/>
        <v>1.1274535384951192</v>
      </c>
      <c r="G64" s="105">
        <f>IF(D64="",0,RANK($F64,F64:F65,0))</f>
        <v>1</v>
      </c>
      <c r="H64" s="70"/>
      <c r="I64" s="70"/>
      <c r="J64" s="70"/>
      <c r="K64" s="70"/>
      <c r="L64" s="70"/>
      <c r="M64" s="70"/>
      <c r="N64" s="70"/>
      <c r="O64" s="70"/>
    </row>
    <row r="65" spans="1:19" ht="17.399999999999999" thickBot="1" x14ac:dyDescent="0.4">
      <c r="A65" s="74">
        <v>57</v>
      </c>
      <c r="B65" s="74">
        <v>1526</v>
      </c>
      <c r="C65" s="55" t="s">
        <v>408</v>
      </c>
      <c r="D65" s="41">
        <f>IFERROR(VLOOKUP(B65,'Vta RdV'!$F$3:$G$999,2,0),0)</f>
        <v>45363.550000000032</v>
      </c>
      <c r="E65" s="41">
        <f>VLOOKUP(B65,Objetivos!$D$5:$E$169,2,0)</f>
        <v>54145.025077090904</v>
      </c>
      <c r="F65" s="42">
        <f t="shared" si="2"/>
        <v>0.837815661464965</v>
      </c>
      <c r="G65" s="107">
        <f>IF(D65="",0,RANK($F65,F64:F65,0))</f>
        <v>2</v>
      </c>
      <c r="H65" s="70"/>
      <c r="I65" s="70"/>
      <c r="J65" s="70"/>
      <c r="K65" s="70"/>
      <c r="L65" s="70"/>
      <c r="M65" s="70"/>
      <c r="N65" s="70"/>
      <c r="O65" s="70"/>
    </row>
    <row r="66" spans="1:19" ht="16.8" x14ac:dyDescent="0.35">
      <c r="A66" s="75">
        <v>57</v>
      </c>
      <c r="B66" s="75">
        <v>4352</v>
      </c>
      <c r="C66" s="56" t="s">
        <v>409</v>
      </c>
      <c r="D66" s="43">
        <f>IFERROR(VLOOKUP(B66,'Vta RdV'!$F$3:$G$999,2,0),0)</f>
        <v>19997.869999999992</v>
      </c>
      <c r="E66" s="43">
        <f>VLOOKUP(B66,Objetivos!$D$5:$E$169,2,0)</f>
        <v>28386.519395774892</v>
      </c>
      <c r="F66" s="44">
        <f t="shared" si="2"/>
        <v>0.70448474929887017</v>
      </c>
      <c r="G66" s="108">
        <f>IF(D66="",0,RANK($F66,F66:F67,0))</f>
        <v>2</v>
      </c>
      <c r="H66" s="70"/>
      <c r="I66" s="70"/>
      <c r="J66" s="70"/>
      <c r="K66" s="70"/>
      <c r="L66" s="70"/>
      <c r="M66" s="70"/>
      <c r="N66" s="70"/>
      <c r="O66" s="70"/>
    </row>
    <row r="67" spans="1:19" ht="17.399999999999999" thickBot="1" x14ac:dyDescent="0.4">
      <c r="A67" s="76">
        <v>57</v>
      </c>
      <c r="B67" s="76">
        <v>30342</v>
      </c>
      <c r="C67" s="57" t="s">
        <v>410</v>
      </c>
      <c r="D67" s="45">
        <f>IFERROR(VLOOKUP(B67,'Vta RdV'!$F$3:$G$999,2,0),0)</f>
        <v>12956.330000000002</v>
      </c>
      <c r="E67" s="45">
        <f>VLOOKUP(B67,Objetivos!$D$5:$E$169,2,0)</f>
        <v>17476.32664034632</v>
      </c>
      <c r="F67" s="46">
        <f t="shared" si="2"/>
        <v>0.74136460519618963</v>
      </c>
      <c r="G67" s="109">
        <f>IF(D67="",0,RANK($F67,F66:F67,0))</f>
        <v>1</v>
      </c>
      <c r="H67" s="70"/>
      <c r="I67" s="70"/>
      <c r="J67" s="70"/>
      <c r="K67" s="70"/>
      <c r="L67" s="70"/>
      <c r="M67" s="70"/>
      <c r="N67" s="70"/>
      <c r="O67" s="70"/>
    </row>
    <row r="68" spans="1:19" ht="16.8" x14ac:dyDescent="0.35">
      <c r="A68" s="73" t="s">
        <v>806</v>
      </c>
      <c r="B68" s="73">
        <v>13112</v>
      </c>
      <c r="C68" s="54" t="s">
        <v>406</v>
      </c>
      <c r="D68" s="39">
        <f>IFERROR(VLOOKUP(B68,'Vta RdV'!$F$3:$G$999,2,0),0)+R68</f>
        <v>17426.599999999999</v>
      </c>
      <c r="E68" s="39">
        <f>VLOOKUP(B68,Objetivos!$D$5:$E$169,2,0)+S68</f>
        <v>19153.762469956713</v>
      </c>
      <c r="F68" s="47">
        <f t="shared" si="2"/>
        <v>0.90982646502660647</v>
      </c>
      <c r="G68" s="105">
        <f>IF(D68="",0,RANK($F68,F68:F69,0))</f>
        <v>1</v>
      </c>
      <c r="H68" s="70"/>
      <c r="I68" s="70"/>
      <c r="J68" s="70"/>
      <c r="K68" s="70"/>
      <c r="L68" s="70"/>
      <c r="M68" s="70"/>
      <c r="N68" s="70"/>
      <c r="O68" s="70"/>
      <c r="P68">
        <v>58986</v>
      </c>
      <c r="Q68" s="190" t="s">
        <v>805</v>
      </c>
      <c r="R68" s="39">
        <f>IFERROR(VLOOKUP(P68,'Vta RdV'!$F$3:$G$999,2,0),0)</f>
        <v>4539.4800000000005</v>
      </c>
      <c r="S68" s="39">
        <f>VLOOKUP(P68,Objetivos!$D$5:$E$170,2,0)</f>
        <v>5194.9806763636361</v>
      </c>
    </row>
    <row r="69" spans="1:19" ht="17.399999999999999" thickBot="1" x14ac:dyDescent="0.4">
      <c r="A69" s="74">
        <v>57</v>
      </c>
      <c r="B69" s="74">
        <v>52813</v>
      </c>
      <c r="C69" s="55" t="s">
        <v>191</v>
      </c>
      <c r="D69" s="41">
        <f>IFERROR(VLOOKUP(B69,'Vta RdV'!$F$3:$G$999,2,0),0)</f>
        <v>13900.700000000004</v>
      </c>
      <c r="E69" s="41">
        <f>VLOOKUP(B69,Objetivos!$D$5:$E$169,2,0)</f>
        <v>23998.772632069264</v>
      </c>
      <c r="F69" s="42">
        <f t="shared" si="2"/>
        <v>0.57922545511451162</v>
      </c>
      <c r="G69" s="107">
        <f>IF(D69="",0,RANK($F69,F68:F69,0))</f>
        <v>2</v>
      </c>
      <c r="H69" s="70"/>
      <c r="I69" s="70"/>
      <c r="J69" s="70"/>
      <c r="K69" s="70"/>
      <c r="L69" s="70"/>
      <c r="M69" s="70"/>
      <c r="N69" s="70"/>
      <c r="O69" s="70"/>
    </row>
    <row r="70" spans="1:19" ht="16.8" x14ac:dyDescent="0.35">
      <c r="A70" s="75">
        <v>57</v>
      </c>
      <c r="B70" s="75">
        <v>5014</v>
      </c>
      <c r="C70" s="56" t="s">
        <v>778</v>
      </c>
      <c r="D70" s="43">
        <f>IFERROR(VLOOKUP(B70,'Vta RdV'!$F$3:$G$999,2,0),0)</f>
        <v>9522.7799999999988</v>
      </c>
      <c r="E70" s="43">
        <f>VLOOKUP(B70,Objetivos!$D$5:$E$169,2,0)</f>
        <v>10054.022170735931</v>
      </c>
      <c r="F70" s="44">
        <f t="shared" si="2"/>
        <v>0.94716122943490122</v>
      </c>
      <c r="G70" s="108">
        <f>IF(D70="",0,RANK($F70,F70:F71,0))</f>
        <v>1</v>
      </c>
      <c r="H70" s="70"/>
      <c r="I70" s="70"/>
      <c r="J70" s="70"/>
      <c r="K70" s="70"/>
      <c r="L70" s="70"/>
      <c r="M70" s="70"/>
      <c r="N70" s="70"/>
      <c r="O70" s="70"/>
    </row>
    <row r="71" spans="1:19" ht="17.399999999999999" thickBot="1" x14ac:dyDescent="0.4">
      <c r="A71" s="76">
        <v>57</v>
      </c>
      <c r="B71" s="76">
        <v>7131</v>
      </c>
      <c r="C71" s="57" t="s">
        <v>779</v>
      </c>
      <c r="D71" s="45">
        <f>IFERROR(VLOOKUP(B71,'Vta RdV'!$F$3:$G$999,2,0),0)</f>
        <v>21582.450000000004</v>
      </c>
      <c r="E71" s="45">
        <f>VLOOKUP(B71,Objetivos!$D$5:$E$169,2,0)</f>
        <v>25211.77289385282</v>
      </c>
      <c r="F71" s="46">
        <f t="shared" si="2"/>
        <v>0.85604650219827561</v>
      </c>
      <c r="G71" s="109">
        <f>IF(D71="",0,RANK($F71,F70:F71,0))</f>
        <v>2</v>
      </c>
      <c r="H71" s="70"/>
      <c r="I71" s="70"/>
      <c r="J71" s="70"/>
      <c r="K71" s="70"/>
      <c r="L71" s="70"/>
      <c r="M71" s="70"/>
      <c r="N71" s="70"/>
      <c r="O71" s="70"/>
    </row>
    <row r="72" spans="1:19" ht="16.8" x14ac:dyDescent="0.35">
      <c r="A72" s="73">
        <v>58</v>
      </c>
      <c r="B72" s="73">
        <v>251</v>
      </c>
      <c r="C72" s="54" t="s">
        <v>418</v>
      </c>
      <c r="D72" s="39">
        <f>IFERROR(VLOOKUP(B72,'Vta RdV'!$F$3:$G$999,2,0),0)</f>
        <v>11420.799999999997</v>
      </c>
      <c r="E72" s="39">
        <f>VLOOKUP(B72,Objetivos!$D$5:$E$169,2,0)</f>
        <v>13869.397680000004</v>
      </c>
      <c r="F72" s="47">
        <f t="shared" si="2"/>
        <v>0.82345320708981173</v>
      </c>
      <c r="G72" s="105">
        <f>IF(D72="",0,RANK($F72,F72:F73,0))</f>
        <v>1</v>
      </c>
      <c r="H72" s="70"/>
      <c r="I72" s="70"/>
      <c r="J72" s="70"/>
      <c r="K72" s="70"/>
      <c r="L72" s="70"/>
      <c r="M72" s="70"/>
      <c r="N72" s="70"/>
      <c r="O72" s="70"/>
    </row>
    <row r="73" spans="1:19" ht="17.399999999999999" thickBot="1" x14ac:dyDescent="0.4">
      <c r="A73" s="74">
        <v>58</v>
      </c>
      <c r="B73" s="74">
        <v>10515</v>
      </c>
      <c r="C73" s="55" t="s">
        <v>413</v>
      </c>
      <c r="D73" s="41">
        <f>IFERROR(VLOOKUP(B73,'Vta RdV'!$F$3:$G$999,2,0),0)</f>
        <v>15155.990000000005</v>
      </c>
      <c r="E73" s="41">
        <f>VLOOKUP(B73,Objetivos!$D$5:$E$169,2,0)</f>
        <v>23753.740290909092</v>
      </c>
      <c r="F73" s="42">
        <f t="shared" si="2"/>
        <v>0.63804646402572762</v>
      </c>
      <c r="G73" s="107">
        <f>IF(D73="",0,RANK($F73,F72:F73,0))</f>
        <v>2</v>
      </c>
      <c r="H73" s="70"/>
      <c r="I73" s="70"/>
      <c r="J73" s="70"/>
      <c r="K73" s="70"/>
      <c r="L73" s="70"/>
      <c r="M73" s="70"/>
      <c r="N73" s="70"/>
      <c r="O73" s="70"/>
    </row>
    <row r="74" spans="1:19" ht="16.8" x14ac:dyDescent="0.35">
      <c r="A74" s="75">
        <v>58</v>
      </c>
      <c r="B74" s="75">
        <v>572</v>
      </c>
      <c r="C74" s="56" t="s">
        <v>764</v>
      </c>
      <c r="D74" s="43">
        <f>IFERROR(VLOOKUP(B74,'Vta RdV'!$F$3:$G$999,2,0),0)</f>
        <v>11872.4</v>
      </c>
      <c r="E74" s="43">
        <f>VLOOKUP(B74,Objetivos!$D$5:$E$169,2,0)</f>
        <v>17797.698876883114</v>
      </c>
      <c r="F74" s="44">
        <f t="shared" si="2"/>
        <v>0.6670750012194383</v>
      </c>
      <c r="G74" s="108">
        <f>IF(D74="",0,RANK($F74,F74:F75,0))</f>
        <v>1</v>
      </c>
      <c r="H74" s="70"/>
      <c r="I74" s="70"/>
      <c r="J74" s="70"/>
      <c r="K74" s="70"/>
      <c r="L74" s="70"/>
      <c r="M74" s="70"/>
      <c r="N74" s="70"/>
      <c r="O74" s="70"/>
    </row>
    <row r="75" spans="1:19" ht="17.399999999999999" thickBot="1" x14ac:dyDescent="0.4">
      <c r="A75" s="76">
        <v>58</v>
      </c>
      <c r="B75" s="76">
        <v>1576</v>
      </c>
      <c r="C75" s="57" t="s">
        <v>765</v>
      </c>
      <c r="D75" s="45">
        <f>IFERROR(VLOOKUP(B75,'Vta RdV'!$F$3:$G$999,2,0),0)</f>
        <v>15781.939999999999</v>
      </c>
      <c r="E75" s="45">
        <f>VLOOKUP(B75,Objetivos!$D$5:$E$169,2,0)</f>
        <v>23811.338130909084</v>
      </c>
      <c r="F75" s="46">
        <f t="shared" si="2"/>
        <v>0.66279097433477441</v>
      </c>
      <c r="G75" s="109">
        <f>IF(D75="",0,RANK($F75,F74:F75,0))</f>
        <v>2</v>
      </c>
      <c r="H75" s="70"/>
      <c r="I75" s="70"/>
      <c r="J75" s="70"/>
      <c r="K75" s="70"/>
      <c r="L75" s="70"/>
      <c r="M75" s="70"/>
      <c r="N75" s="70"/>
      <c r="O75" s="70"/>
    </row>
    <row r="76" spans="1:19" ht="16.8" x14ac:dyDescent="0.35">
      <c r="A76" s="73">
        <v>58</v>
      </c>
      <c r="B76" s="73">
        <v>677</v>
      </c>
      <c r="C76" s="54" t="s">
        <v>423</v>
      </c>
      <c r="D76" s="39">
        <f>IFERROR(VLOOKUP(B76,'Vta RdV'!$F$3:$G$999,2,0),0)</f>
        <v>20376.430000000004</v>
      </c>
      <c r="E76" s="39">
        <f>VLOOKUP(B76,Objetivos!$D$5:$E$169,2,0)</f>
        <v>28453.566261818185</v>
      </c>
      <c r="F76" s="47">
        <f t="shared" si="2"/>
        <v>0.71612921250378081</v>
      </c>
      <c r="G76" s="105">
        <f>IF(D76="",0,RANK($F76,F76:F77,0))</f>
        <v>2</v>
      </c>
      <c r="H76" s="70"/>
      <c r="I76" s="70"/>
      <c r="J76" s="70"/>
      <c r="K76" s="70"/>
      <c r="L76" s="70"/>
      <c r="M76" s="70"/>
      <c r="N76" s="70"/>
      <c r="O76" s="70"/>
    </row>
    <row r="77" spans="1:19" ht="17.399999999999999" thickBot="1" x14ac:dyDescent="0.4">
      <c r="A77" s="74">
        <v>58</v>
      </c>
      <c r="B77" s="74">
        <v>6558</v>
      </c>
      <c r="C77" s="55" t="s">
        <v>415</v>
      </c>
      <c r="D77" s="41">
        <f>IFERROR(VLOOKUP(B77,'Vta RdV'!$F$3:$G$999,2,0),0)</f>
        <v>16572.489999999994</v>
      </c>
      <c r="E77" s="41">
        <f>VLOOKUP(B77,Objetivos!$D$5:$E$169,2,0)</f>
        <v>20421.862465454546</v>
      </c>
      <c r="F77" s="42">
        <f t="shared" si="2"/>
        <v>0.81150727697015301</v>
      </c>
      <c r="G77" s="107">
        <f>IF(D77="",0,RANK($F77,F76:F77,0))</f>
        <v>1</v>
      </c>
      <c r="H77" s="70"/>
      <c r="I77" s="70"/>
      <c r="J77" s="70"/>
      <c r="K77" s="70"/>
      <c r="L77" s="70"/>
      <c r="M77" s="70"/>
      <c r="N77" s="70"/>
      <c r="O77" s="70"/>
    </row>
    <row r="78" spans="1:19" ht="16.8" x14ac:dyDescent="0.35">
      <c r="A78" s="75">
        <v>58</v>
      </c>
      <c r="B78" s="75">
        <v>7262</v>
      </c>
      <c r="C78" s="56" t="s">
        <v>420</v>
      </c>
      <c r="D78" s="43">
        <f>IFERROR(VLOOKUP(B78,'Vta RdV'!$F$3:$G$999,2,0),0)</f>
        <v>17667.899999999994</v>
      </c>
      <c r="E78" s="43">
        <f>VLOOKUP(B78,Objetivos!$D$5:$E$169,2,0)</f>
        <v>30233.463723636367</v>
      </c>
      <c r="F78" s="44">
        <f t="shared" si="2"/>
        <v>0.58438226468200927</v>
      </c>
      <c r="G78" s="108">
        <f>IF(D78="",0,RANK($F78,F78:F79,0))</f>
        <v>1</v>
      </c>
      <c r="H78" s="70"/>
      <c r="I78" s="70"/>
      <c r="J78" s="70"/>
      <c r="K78" s="70"/>
      <c r="L78" s="70"/>
      <c r="M78" s="70"/>
      <c r="N78" s="70"/>
      <c r="O78" s="70"/>
    </row>
    <row r="79" spans="1:19" ht="17.399999999999999" thickBot="1" x14ac:dyDescent="0.4">
      <c r="A79" s="76">
        <v>58</v>
      </c>
      <c r="B79" s="76">
        <v>2565</v>
      </c>
      <c r="C79" s="57" t="s">
        <v>419</v>
      </c>
      <c r="D79" s="45">
        <f>IFERROR(VLOOKUP(B79,'Vta RdV'!$F$3:$G$999,2,0),0)</f>
        <v>18969.21</v>
      </c>
      <c r="E79" s="45">
        <f>VLOOKUP(B79,Objetivos!$D$5:$E$169,2,0)</f>
        <v>34205.352998868686</v>
      </c>
      <c r="F79" s="46">
        <f t="shared" si="2"/>
        <v>0.55456846186114173</v>
      </c>
      <c r="G79" s="109">
        <f>IF(D79="",0,RANK($F79,F78:F79,0))</f>
        <v>2</v>
      </c>
      <c r="H79" s="70"/>
      <c r="I79" s="70"/>
      <c r="J79" s="70"/>
      <c r="K79" s="70"/>
      <c r="L79" s="70"/>
      <c r="M79" s="70"/>
      <c r="N79" s="70"/>
      <c r="O79" s="70"/>
    </row>
    <row r="80" spans="1:19" ht="16.8" x14ac:dyDescent="0.35">
      <c r="A80" s="73">
        <v>58</v>
      </c>
      <c r="B80" s="73">
        <v>5757</v>
      </c>
      <c r="C80" s="54" t="s">
        <v>414</v>
      </c>
      <c r="D80" s="39">
        <f>IFERROR(VLOOKUP(B80,'Vta RdV'!$F$3:$G$999,2,0),0)</f>
        <v>19959.21</v>
      </c>
      <c r="E80" s="39">
        <f>VLOOKUP(B80,Objetivos!$D$5:$E$169,2,0)</f>
        <v>25241.881214545454</v>
      </c>
      <c r="F80" s="47">
        <f t="shared" si="2"/>
        <v>0.79071800672679837</v>
      </c>
      <c r="G80" s="105">
        <f>IF(D80="",0,RANK($F80,F80:F81,0))</f>
        <v>2</v>
      </c>
      <c r="H80" s="70"/>
      <c r="I80" s="70"/>
      <c r="J80" s="70"/>
      <c r="K80" s="70"/>
      <c r="L80" s="70"/>
      <c r="M80" s="70"/>
      <c r="N80" s="70"/>
      <c r="O80" s="70"/>
    </row>
    <row r="81" spans="1:15" ht="17.399999999999999" thickBot="1" x14ac:dyDescent="0.4">
      <c r="A81" s="74">
        <v>58</v>
      </c>
      <c r="B81" s="74">
        <v>306</v>
      </c>
      <c r="C81" s="55" t="s">
        <v>417</v>
      </c>
      <c r="D81" s="41">
        <f>IFERROR(VLOOKUP(B81,'Vta RdV'!$F$3:$G$999,2,0),0)</f>
        <v>20469.280000000006</v>
      </c>
      <c r="E81" s="41">
        <f>VLOOKUP(B81,Objetivos!$D$5:$E$169,2,0)</f>
        <v>21437.460327272725</v>
      </c>
      <c r="F81" s="42">
        <f t="shared" si="2"/>
        <v>0.95483698570203301</v>
      </c>
      <c r="G81" s="107">
        <f>IF(D81="",0,RANK($F81,F80:F81,0))</f>
        <v>1</v>
      </c>
      <c r="H81" s="70"/>
      <c r="I81" s="70"/>
      <c r="J81" s="70"/>
      <c r="K81" s="70"/>
      <c r="L81" s="70"/>
      <c r="M81" s="70"/>
      <c r="N81" s="70"/>
      <c r="O81" s="70"/>
    </row>
    <row r="82" spans="1:15" ht="16.8" x14ac:dyDescent="0.35">
      <c r="A82" s="75">
        <v>58</v>
      </c>
      <c r="B82" s="75">
        <v>1578</v>
      </c>
      <c r="C82" s="56" t="s">
        <v>416</v>
      </c>
      <c r="D82" s="43">
        <f>IFERROR(VLOOKUP(B82,'Vta RdV'!$F$3:$G$999,2,0),0)</f>
        <v>37708.420000000013</v>
      </c>
      <c r="E82" s="43">
        <f>VLOOKUP(B82,Objetivos!$D$5:$E$169,2,0)</f>
        <v>21565.438865454544</v>
      </c>
      <c r="F82" s="44">
        <f t="shared" si="2"/>
        <v>1.7485579697802833</v>
      </c>
      <c r="G82" s="108">
        <f>IF(D82="",0,RANK($F82,F82:F83,0))</f>
        <v>1</v>
      </c>
      <c r="H82" s="70"/>
      <c r="I82" s="70"/>
      <c r="J82" s="70"/>
      <c r="K82" s="70"/>
      <c r="L82" s="70"/>
      <c r="M82" s="70"/>
      <c r="N82" s="70"/>
      <c r="O82" s="70"/>
    </row>
    <row r="83" spans="1:15" ht="17.399999999999999" thickBot="1" x14ac:dyDescent="0.4">
      <c r="A83" s="76">
        <v>58</v>
      </c>
      <c r="B83" s="76">
        <v>571</v>
      </c>
      <c r="C83" s="57" t="s">
        <v>421</v>
      </c>
      <c r="D83" s="45">
        <f>IFERROR(VLOOKUP(B83,'Vta RdV'!$F$3:$G$999,2,0),0)</f>
        <v>19292.13</v>
      </c>
      <c r="E83" s="45">
        <f>VLOOKUP(B83,Objetivos!$D$5:$E$169,2,0)</f>
        <v>27105.65264709957</v>
      </c>
      <c r="F83" s="46">
        <f t="shared" si="2"/>
        <v>0.7117382581106878</v>
      </c>
      <c r="G83" s="109">
        <f>IF(D83="",0,RANK($F83,F82:F83,0))</f>
        <v>2</v>
      </c>
      <c r="H83" s="70"/>
      <c r="I83" s="70"/>
      <c r="J83" s="70"/>
      <c r="K83" s="70"/>
      <c r="L83" s="70"/>
      <c r="M83" s="70"/>
      <c r="N83" s="70"/>
      <c r="O83" s="70"/>
    </row>
    <row r="84" spans="1:15" ht="16.8" x14ac:dyDescent="0.35">
      <c r="A84" s="73">
        <v>58</v>
      </c>
      <c r="B84" s="73">
        <v>52087</v>
      </c>
      <c r="C84" s="54" t="s">
        <v>835</v>
      </c>
      <c r="D84" s="39">
        <f>IFERROR(VLOOKUP(B84,'Vta RdV'!$F$3:$G$999,2,0),0)</f>
        <v>16070.55</v>
      </c>
      <c r="E84" s="39">
        <f>VLOOKUP(B84,Objetivos!$D$5:$E$169,2,0)</f>
        <v>21196.518218181816</v>
      </c>
      <c r="F84" s="47">
        <f t="shared" si="2"/>
        <v>0.75816932925404246</v>
      </c>
      <c r="G84" s="105">
        <f>IF(D84="",0,RANK($F84,F84:F85,0))</f>
        <v>1</v>
      </c>
      <c r="H84" s="70"/>
      <c r="I84" s="70"/>
      <c r="J84" s="70"/>
      <c r="K84" s="70"/>
      <c r="L84" s="70"/>
      <c r="M84" s="70"/>
      <c r="N84" s="70"/>
      <c r="O84" s="70"/>
    </row>
    <row r="85" spans="1:15" ht="17.399999999999999" thickBot="1" x14ac:dyDescent="0.4">
      <c r="A85" s="74">
        <v>58</v>
      </c>
      <c r="B85" s="74">
        <v>7859</v>
      </c>
      <c r="C85" s="55" t="s">
        <v>422</v>
      </c>
      <c r="D85" s="41">
        <f>IFERROR(VLOOKUP(B85,'Vta RdV'!$F$3:$G$999,2,0),0)</f>
        <v>13510.51</v>
      </c>
      <c r="E85" s="41">
        <f>VLOOKUP(B85,Objetivos!$D$5:$E$169,2,0)</f>
        <v>20062.594349090916</v>
      </c>
      <c r="F85" s="42">
        <f t="shared" si="2"/>
        <v>0.67341789226836424</v>
      </c>
      <c r="G85" s="107">
        <f>IF(D85="",0,RANK($F85,F84:F85,0))</f>
        <v>2</v>
      </c>
      <c r="H85" s="70"/>
      <c r="I85" s="70"/>
      <c r="J85" s="70"/>
      <c r="K85" s="70"/>
      <c r="L85" s="70"/>
      <c r="M85" s="70"/>
      <c r="N85" s="70"/>
      <c r="O85" s="70"/>
    </row>
    <row r="86" spans="1:15" ht="16.8" x14ac:dyDescent="0.35">
      <c r="A86" s="75">
        <v>59</v>
      </c>
      <c r="B86" s="75">
        <v>50214</v>
      </c>
      <c r="C86" s="56" t="s">
        <v>427</v>
      </c>
      <c r="D86" s="43">
        <f>IFERROR(VLOOKUP(B86,'Vta RdV'!$F$3:$G$999,2,0),0)</f>
        <v>8322.739999999998</v>
      </c>
      <c r="E86" s="43">
        <f>VLOOKUP(B86,Objetivos!$D$5:$E$169,2,0)</f>
        <v>11883.620172606063</v>
      </c>
      <c r="F86" s="44">
        <f t="shared" si="2"/>
        <v>0.70035392238347116</v>
      </c>
      <c r="G86" s="108">
        <f>IF(D86="",0,RANK($F86,F86:F87,0))</f>
        <v>1</v>
      </c>
      <c r="H86" s="70"/>
      <c r="I86" s="70"/>
      <c r="J86" s="70"/>
      <c r="K86" s="70"/>
      <c r="L86" s="70"/>
      <c r="M86" s="70"/>
      <c r="N86" s="70"/>
      <c r="O86" s="70"/>
    </row>
    <row r="87" spans="1:15" ht="17.399999999999999" thickBot="1" x14ac:dyDescent="0.4">
      <c r="A87" s="76">
        <v>59</v>
      </c>
      <c r="B87" s="76">
        <v>1287</v>
      </c>
      <c r="C87" s="57" t="s">
        <v>426</v>
      </c>
      <c r="D87" s="45">
        <f>IFERROR(VLOOKUP(B87,'Vta RdV'!$F$3:$G$999,2,0),0)</f>
        <v>13696.980000000007</v>
      </c>
      <c r="E87" s="45">
        <f>VLOOKUP(B87,Objetivos!$D$5:$E$169,2,0)</f>
        <v>27592.197919513332</v>
      </c>
      <c r="F87" s="46">
        <f t="shared" si="2"/>
        <v>0.49640771786119431</v>
      </c>
      <c r="G87" s="109">
        <f>IF(D87="",0,RANK($F87,F86:F87,0))</f>
        <v>2</v>
      </c>
      <c r="H87" s="70"/>
      <c r="I87" s="70"/>
      <c r="J87" s="70"/>
      <c r="K87" s="70"/>
      <c r="L87" s="70"/>
      <c r="M87" s="70"/>
      <c r="N87" s="70"/>
      <c r="O87" s="70"/>
    </row>
    <row r="88" spans="1:15" ht="16.8" x14ac:dyDescent="0.35">
      <c r="A88" s="73">
        <v>59</v>
      </c>
      <c r="B88" s="73">
        <v>193</v>
      </c>
      <c r="C88" s="54" t="s">
        <v>754</v>
      </c>
      <c r="D88" s="39">
        <f>IFERROR(VLOOKUP(B88,'Vta RdV'!$F$3:$G$999,2,0),0)</f>
        <v>8091.4200000000028</v>
      </c>
      <c r="E88" s="39">
        <f>VLOOKUP(B88,Objetivos!$D$5:$E$169,2,0)</f>
        <v>14657.866837056275</v>
      </c>
      <c r="F88" s="47">
        <f t="shared" si="2"/>
        <v>0.55201893221899367</v>
      </c>
      <c r="G88" s="105">
        <f>IF(D88="",0,RANK($F88,F88:F89,0))</f>
        <v>1</v>
      </c>
      <c r="H88" s="70"/>
      <c r="I88" s="70"/>
      <c r="J88" s="70"/>
      <c r="K88" s="70"/>
      <c r="L88" s="70"/>
      <c r="M88" s="70"/>
      <c r="N88" s="70"/>
      <c r="O88" s="70"/>
    </row>
    <row r="89" spans="1:15" ht="17.399999999999999" thickBot="1" x14ac:dyDescent="0.4">
      <c r="A89" s="74">
        <v>59</v>
      </c>
      <c r="B89" s="74">
        <v>52166</v>
      </c>
      <c r="C89" s="55" t="s">
        <v>425</v>
      </c>
      <c r="D89" s="41">
        <f>IFERROR(VLOOKUP(B89,'Vta RdV'!$F$3:$G$999,2,0),0)</f>
        <v>14847.449999999997</v>
      </c>
      <c r="E89" s="41">
        <f>VLOOKUP(B89,Objetivos!$D$5:$E$169,2,0)</f>
        <v>30047.916453278653</v>
      </c>
      <c r="F89" s="42">
        <f t="shared" si="2"/>
        <v>0.4941257748465262</v>
      </c>
      <c r="G89" s="107">
        <f>IF(D89="",0,RANK($F89,F88:F89,0))</f>
        <v>2</v>
      </c>
      <c r="H89" s="70"/>
      <c r="I89" s="70"/>
      <c r="J89" s="70"/>
      <c r="K89" s="70"/>
      <c r="L89" s="70"/>
      <c r="M89" s="70"/>
      <c r="N89" s="70"/>
      <c r="O89" s="70"/>
    </row>
    <row r="90" spans="1:15" ht="16.8" x14ac:dyDescent="0.35">
      <c r="A90" s="75">
        <v>59</v>
      </c>
      <c r="B90" s="75">
        <v>10052</v>
      </c>
      <c r="C90" s="56" t="s">
        <v>424</v>
      </c>
      <c r="D90" s="43">
        <f>IFERROR(VLOOKUP(B90,'Vta RdV'!$F$3:$G$999,2,0),0)</f>
        <v>10469.84</v>
      </c>
      <c r="E90" s="43">
        <f>VLOOKUP(B90,Objetivos!$D$5:$E$169,2,0)</f>
        <v>14907.007832187137</v>
      </c>
      <c r="F90" s="44">
        <f t="shared" si="2"/>
        <v>0.70234349628458459</v>
      </c>
      <c r="G90" s="108">
        <f>IF(D90="",0,RANK($F90,F90:F92,0))</f>
        <v>1</v>
      </c>
      <c r="H90" s="70"/>
      <c r="I90" s="70"/>
      <c r="J90" s="70"/>
      <c r="K90" s="70"/>
      <c r="L90" s="70"/>
      <c r="M90" s="70"/>
      <c r="N90" s="70"/>
      <c r="O90" s="70"/>
    </row>
    <row r="91" spans="1:15" ht="16.8" x14ac:dyDescent="0.35">
      <c r="A91" s="83">
        <v>59</v>
      </c>
      <c r="B91" s="83">
        <v>690</v>
      </c>
      <c r="C91" s="61" t="s">
        <v>431</v>
      </c>
      <c r="D91" s="43">
        <f>IFERROR(VLOOKUP(B91,'Vta RdV'!$F$3:$G$999,2,0),0)</f>
        <v>11967.53</v>
      </c>
      <c r="E91" s="43">
        <f>VLOOKUP(B91,Objetivos!$D$5:$E$169,2,0)</f>
        <v>20617.69071930736</v>
      </c>
      <c r="F91" s="44">
        <f t="shared" si="2"/>
        <v>0.58044958394846091</v>
      </c>
      <c r="G91" s="108">
        <f>IF(D91="",0,RANK($F91,F90:F92,0))</f>
        <v>2</v>
      </c>
      <c r="H91" s="70"/>
      <c r="I91" s="70"/>
      <c r="J91" s="70"/>
      <c r="K91" s="70"/>
      <c r="L91" s="70"/>
      <c r="M91" s="70"/>
      <c r="N91" s="70"/>
      <c r="O91" s="70"/>
    </row>
    <row r="92" spans="1:15" ht="17.399999999999999" thickBot="1" x14ac:dyDescent="0.4">
      <c r="A92" s="76">
        <v>59</v>
      </c>
      <c r="B92" s="76">
        <v>4118</v>
      </c>
      <c r="C92" s="57" t="s">
        <v>429</v>
      </c>
      <c r="D92" s="45">
        <f>IFERROR(VLOOKUP(B92,'Vta RdV'!$F$3:$G$999,2,0),0)</f>
        <v>12219.070000000003</v>
      </c>
      <c r="E92" s="45">
        <f>VLOOKUP(B92,Objetivos!$D$5:$E$169,2,0)</f>
        <v>22683.220586320342</v>
      </c>
      <c r="F92" s="46">
        <f t="shared" si="2"/>
        <v>0.53868320653589219</v>
      </c>
      <c r="G92" s="109">
        <f>IF(D92="",0,RANK($F92,F90:F92,0))</f>
        <v>3</v>
      </c>
      <c r="H92" s="70"/>
      <c r="I92" s="70"/>
      <c r="J92" s="70"/>
      <c r="K92" s="70"/>
      <c r="L92" s="70"/>
      <c r="M92" s="70"/>
      <c r="N92" s="70"/>
      <c r="O92" s="70"/>
    </row>
    <row r="93" spans="1:15" ht="16.8" x14ac:dyDescent="0.35">
      <c r="A93" s="73">
        <v>59</v>
      </c>
      <c r="B93" s="73">
        <v>916</v>
      </c>
      <c r="C93" s="54" t="s">
        <v>430</v>
      </c>
      <c r="D93" s="39">
        <f>IFERROR(VLOOKUP(B93,'Vta RdV'!$F$3:$G$999,2,0),0)</f>
        <v>20038.400000000016</v>
      </c>
      <c r="E93" s="39">
        <f>VLOOKUP(B93,Objetivos!$D$5:$E$169,2,0)</f>
        <v>29340.011997052628</v>
      </c>
      <c r="F93" s="47">
        <f t="shared" si="2"/>
        <v>0.68297177254095831</v>
      </c>
      <c r="G93" s="105">
        <f>IF(D93="",0,RANK($F93,F93:F94,0))</f>
        <v>1</v>
      </c>
      <c r="H93" s="70"/>
      <c r="I93" s="70"/>
      <c r="J93" s="70"/>
      <c r="K93" s="70"/>
      <c r="L93" s="70"/>
      <c r="M93" s="70"/>
      <c r="N93" s="70"/>
      <c r="O93" s="70"/>
    </row>
    <row r="94" spans="1:15" ht="17.399999999999999" thickBot="1" x14ac:dyDescent="0.4">
      <c r="A94" s="74">
        <v>59</v>
      </c>
      <c r="B94" s="74">
        <v>7760</v>
      </c>
      <c r="C94" s="55" t="s">
        <v>432</v>
      </c>
      <c r="D94" s="41">
        <f>IFERROR(VLOOKUP(B94,'Vta RdV'!$F$3:$G$999,2,0),0)</f>
        <v>12211.9</v>
      </c>
      <c r="E94" s="41">
        <f>VLOOKUP(B94,Objetivos!$D$5:$E$169,2,0)</f>
        <v>19928.493389626801</v>
      </c>
      <c r="F94" s="42">
        <f t="shared" si="2"/>
        <v>0.61278591217319767</v>
      </c>
      <c r="G94" s="107">
        <f>IF(D94="",0,RANK($F94,F93:F94,0))</f>
        <v>2</v>
      </c>
      <c r="H94" s="70"/>
      <c r="I94" s="70"/>
      <c r="J94" s="70"/>
      <c r="K94" s="70"/>
      <c r="L94" s="70"/>
      <c r="M94" s="70"/>
      <c r="N94" s="70"/>
      <c r="O94" s="70"/>
    </row>
    <row r="95" spans="1:15" ht="16.8" x14ac:dyDescent="0.35">
      <c r="A95" s="75">
        <v>59</v>
      </c>
      <c r="B95" s="75">
        <v>1691</v>
      </c>
      <c r="C95" s="56" t="s">
        <v>428</v>
      </c>
      <c r="D95" s="43">
        <f>IFERROR(VLOOKUP(B95,'Vta RdV'!$F$3:$G$999,2,0),0)</f>
        <v>13357.970000000001</v>
      </c>
      <c r="E95" s="43">
        <f>VLOOKUP(B95,Objetivos!$D$5:$E$169,2,0)</f>
        <v>22537.044526811576</v>
      </c>
      <c r="F95" s="44">
        <f t="shared" si="2"/>
        <v>0.59271170113314842</v>
      </c>
      <c r="G95" s="108">
        <f>IF(D95="",0,RANK($F95,F95:F96,0))</f>
        <v>2</v>
      </c>
      <c r="H95" s="70"/>
      <c r="I95" s="70"/>
      <c r="J95" s="70"/>
      <c r="K95" s="70"/>
      <c r="L95" s="70"/>
      <c r="M95" s="70"/>
      <c r="N95" s="70"/>
      <c r="O95" s="70"/>
    </row>
    <row r="96" spans="1:15" ht="17.399999999999999" thickBot="1" x14ac:dyDescent="0.4">
      <c r="A96" s="76">
        <v>59</v>
      </c>
      <c r="B96" s="76">
        <v>29186</v>
      </c>
      <c r="C96" s="57" t="s">
        <v>801</v>
      </c>
      <c r="D96" s="45">
        <f>IFERROR(VLOOKUP(B96,'Vta RdV'!$F$3:$G$999,2,0),0)</f>
        <v>15307.280000000002</v>
      </c>
      <c r="E96" s="45">
        <f>VLOOKUP(B96,Objetivos!$D$5:$E$169,2,0)</f>
        <v>20108.087043368421</v>
      </c>
      <c r="F96" s="46">
        <f t="shared" si="2"/>
        <v>0.76124993725090773</v>
      </c>
      <c r="G96" s="109">
        <f>IF(D96="",0,RANK($F96,F95:F96,0))</f>
        <v>1</v>
      </c>
      <c r="H96" s="70"/>
      <c r="I96" s="70"/>
      <c r="J96" s="70"/>
      <c r="K96" s="70"/>
      <c r="L96" s="70"/>
      <c r="M96" s="70"/>
      <c r="N96" s="70"/>
      <c r="O96" s="70"/>
    </row>
    <row r="97" spans="1:15" ht="16.8" x14ac:dyDescent="0.35">
      <c r="A97" s="73">
        <v>60</v>
      </c>
      <c r="B97" s="73">
        <v>3329</v>
      </c>
      <c r="C97" s="54" t="s">
        <v>438</v>
      </c>
      <c r="D97" s="39">
        <f>IFERROR(VLOOKUP(B97,'Vta RdV'!$F$3:$G$999,2,0),0)</f>
        <v>40474.51999999999</v>
      </c>
      <c r="E97" s="39">
        <f>VLOOKUP(B97,Objetivos!$D$5:$E$169,2,0)</f>
        <v>38907.126816842116</v>
      </c>
      <c r="F97" s="47">
        <f t="shared" si="2"/>
        <v>1.0402855032327749</v>
      </c>
      <c r="G97" s="105">
        <f>IF(D97="",0,RANK($F97,F97:F98,0))</f>
        <v>1</v>
      </c>
      <c r="H97" s="70"/>
      <c r="I97" s="70"/>
      <c r="J97" s="70"/>
      <c r="K97" s="70"/>
      <c r="L97" s="70"/>
      <c r="M97" s="70"/>
      <c r="N97" s="70"/>
      <c r="O97" s="70"/>
    </row>
    <row r="98" spans="1:15" ht="17.399999999999999" thickBot="1" x14ac:dyDescent="0.4">
      <c r="A98" s="74">
        <v>60</v>
      </c>
      <c r="B98" s="74">
        <v>392</v>
      </c>
      <c r="C98" s="55" t="s">
        <v>440</v>
      </c>
      <c r="D98" s="41">
        <f>IFERROR(VLOOKUP(B98,'Vta RdV'!$F$3:$G$999,2,0),0)</f>
        <v>14487.530000000002</v>
      </c>
      <c r="E98" s="41">
        <f>VLOOKUP(B98,Objetivos!$D$5:$E$169,2,0)</f>
        <v>28747.201339492258</v>
      </c>
      <c r="F98" s="42">
        <f t="shared" si="2"/>
        <v>0.50396314510440221</v>
      </c>
      <c r="G98" s="107">
        <f>IF(D98="",0,RANK($F98,F97:F98,0))</f>
        <v>2</v>
      </c>
      <c r="H98" s="70"/>
      <c r="I98" s="70"/>
      <c r="J98" s="70"/>
      <c r="K98" s="70"/>
      <c r="L98" s="70"/>
      <c r="M98" s="70"/>
      <c r="N98" s="70"/>
      <c r="O98" s="70"/>
    </row>
    <row r="99" spans="1:15" ht="16.8" x14ac:dyDescent="0.35">
      <c r="A99" s="75">
        <v>60</v>
      </c>
      <c r="B99" s="75">
        <v>52757</v>
      </c>
      <c r="C99" s="56" t="s">
        <v>757</v>
      </c>
      <c r="D99" s="43">
        <f>IFERROR(VLOOKUP(B99,'Vta RdV'!$F$3:$G$999,2,0),0)</f>
        <v>14466.9</v>
      </c>
      <c r="E99" s="43">
        <f>VLOOKUP(B99,Objetivos!$D$5:$E$169,2,0)</f>
        <v>27039.775185225419</v>
      </c>
      <c r="F99" s="44">
        <f t="shared" si="2"/>
        <v>0.53502293938836964</v>
      </c>
      <c r="G99" s="108">
        <f>IF(D99="",0,RANK($F99,F99:F100,0))</f>
        <v>2</v>
      </c>
      <c r="H99" s="70"/>
      <c r="I99" s="70"/>
      <c r="J99" s="70"/>
      <c r="K99" s="70"/>
      <c r="L99" s="70"/>
      <c r="M99" s="70"/>
      <c r="N99" s="70"/>
      <c r="O99" s="70"/>
    </row>
    <row r="100" spans="1:15" ht="17.399999999999999" thickBot="1" x14ac:dyDescent="0.4">
      <c r="A100" s="76">
        <v>60</v>
      </c>
      <c r="B100" s="76">
        <v>6818</v>
      </c>
      <c r="C100" s="57" t="s">
        <v>758</v>
      </c>
      <c r="D100" s="45">
        <f>IFERROR(VLOOKUP(B100,'Vta RdV'!$F$3:$G$999,2,0),0)</f>
        <v>14984.280000000002</v>
      </c>
      <c r="E100" s="45">
        <f>VLOOKUP(B100,Objetivos!$D$5:$E$169,2,0)</f>
        <v>24035.482861219716</v>
      </c>
      <c r="F100" s="46">
        <f t="shared" si="2"/>
        <v>0.62342329823448372</v>
      </c>
      <c r="G100" s="109">
        <f>IF(D100="",0,RANK($F100,F99:F100,0))</f>
        <v>1</v>
      </c>
      <c r="H100" s="70"/>
      <c r="I100" s="70"/>
      <c r="J100" s="70"/>
      <c r="K100" s="70"/>
      <c r="L100" s="70"/>
      <c r="M100" s="70"/>
      <c r="N100" s="70"/>
      <c r="O100" s="70"/>
    </row>
    <row r="101" spans="1:15" ht="16.8" x14ac:dyDescent="0.35">
      <c r="A101" s="73">
        <v>60</v>
      </c>
      <c r="B101" s="73">
        <v>941</v>
      </c>
      <c r="C101" s="54" t="s">
        <v>439</v>
      </c>
      <c r="D101" s="39">
        <f>IFERROR(VLOOKUP(B101,'Vta RdV'!$F$3:$G$999,2,0),0)</f>
        <v>9818.4500000000025</v>
      </c>
      <c r="E101" s="39">
        <f>VLOOKUP(B101,Objetivos!$D$5:$E$169,2,0)</f>
        <v>16744.008632000001</v>
      </c>
      <c r="F101" s="47">
        <f t="shared" si="2"/>
        <v>0.586385865881343</v>
      </c>
      <c r="G101" s="105">
        <f>IF(D101="",0,RANK($F101,F101:F102,0))</f>
        <v>1</v>
      </c>
      <c r="H101" s="70"/>
      <c r="I101" s="70"/>
      <c r="J101" s="70"/>
      <c r="K101" s="70"/>
      <c r="L101" s="70"/>
      <c r="M101" s="70"/>
      <c r="N101" s="70"/>
      <c r="O101" s="70"/>
    </row>
    <row r="102" spans="1:15" ht="17.399999999999999" thickBot="1" x14ac:dyDescent="0.4">
      <c r="A102" s="74">
        <v>60</v>
      </c>
      <c r="B102" s="74">
        <v>52195</v>
      </c>
      <c r="C102" s="55" t="s">
        <v>804</v>
      </c>
      <c r="D102" s="41">
        <f>IFERROR(VLOOKUP(B102,'Vta RdV'!$F$3:$G$999,2,0),0)</f>
        <v>3986.7400000000007</v>
      </c>
      <c r="E102" s="41">
        <f>VLOOKUP(B102,Objetivos!$D$5:$E$169,2,0)</f>
        <v>9137.3329094736855</v>
      </c>
      <c r="F102" s="42">
        <f t="shared" si="2"/>
        <v>0.43631331368768511</v>
      </c>
      <c r="G102" s="107">
        <f>IF(D102="",0,RANK($F102,F101:F102,0))</f>
        <v>2</v>
      </c>
      <c r="H102" s="70"/>
      <c r="I102" s="70"/>
      <c r="J102" s="70"/>
      <c r="K102" s="70"/>
      <c r="L102" s="70"/>
      <c r="M102" s="70"/>
      <c r="N102" s="70"/>
      <c r="O102" s="70"/>
    </row>
    <row r="103" spans="1:15" ht="16.8" x14ac:dyDescent="0.35">
      <c r="A103" s="75">
        <v>60</v>
      </c>
      <c r="B103" s="75">
        <v>9121</v>
      </c>
      <c r="C103" s="56" t="s">
        <v>759</v>
      </c>
      <c r="D103" s="43">
        <f>IFERROR(VLOOKUP(B103,'Vta RdV'!$F$3:$G$999,2,0),0)</f>
        <v>10415.940000000002</v>
      </c>
      <c r="E103" s="43">
        <f>VLOOKUP(B103,Objetivos!$D$5:$E$169,2,0)</f>
        <v>14083.329909894737</v>
      </c>
      <c r="F103" s="44">
        <f t="shared" ref="F103" si="3">+D103/E103</f>
        <v>0.73959355256471826</v>
      </c>
      <c r="G103" s="108">
        <f>IF(D103="",0,RANK($F103,F103:F104,0))</f>
        <v>2</v>
      </c>
      <c r="H103" s="70"/>
      <c r="I103" s="70"/>
      <c r="J103" s="70"/>
      <c r="K103" s="70"/>
      <c r="L103" s="70"/>
      <c r="M103" s="70"/>
      <c r="N103" s="70"/>
      <c r="O103" s="70"/>
    </row>
    <row r="104" spans="1:15" ht="17.399999999999999" thickBot="1" x14ac:dyDescent="0.4">
      <c r="A104" s="76">
        <v>60</v>
      </c>
      <c r="B104" s="76">
        <v>2518</v>
      </c>
      <c r="C104" s="57" t="s">
        <v>435</v>
      </c>
      <c r="D104" s="45">
        <f>IFERROR(VLOOKUP(B104,'Vta RdV'!$F$3:$G$999,2,0),0)</f>
        <v>39134.169999999991</v>
      </c>
      <c r="E104" s="45">
        <f>VLOOKUP(B104,Objetivos!$D$5:$E$169,2,0)</f>
        <v>44624.044320000008</v>
      </c>
      <c r="F104" s="46">
        <f t="shared" ref="F104" si="4">+D104/E104</f>
        <v>0.8769749715953129</v>
      </c>
      <c r="G104" s="109">
        <f>IF(D104="",0,RANK($F104,F103:F104,0))</f>
        <v>1</v>
      </c>
      <c r="H104" s="70"/>
      <c r="I104" s="70"/>
      <c r="J104" s="70"/>
      <c r="K104" s="70"/>
      <c r="L104" s="70"/>
      <c r="M104" s="70"/>
      <c r="N104" s="70"/>
      <c r="O104" s="70"/>
    </row>
    <row r="105" spans="1:15" ht="16.8" x14ac:dyDescent="0.35">
      <c r="A105" s="73">
        <v>60</v>
      </c>
      <c r="B105" s="73">
        <v>52330</v>
      </c>
      <c r="C105" s="54" t="s">
        <v>836</v>
      </c>
      <c r="D105" s="39">
        <f>IFERROR(VLOOKUP(B105,'Vta RdV'!$F$3:$G$999,2,0),0)</f>
        <v>19740.100000000002</v>
      </c>
      <c r="E105" s="39">
        <f>VLOOKUP(B105,Objetivos!$D$5:$E$169,2,0)</f>
        <v>22435.224156631582</v>
      </c>
      <c r="F105" s="47">
        <f t="shared" si="2"/>
        <v>0.8798708612039905</v>
      </c>
      <c r="G105" s="105">
        <f>IF(D105="",0,RANK($F105,F105:F106,0))</f>
        <v>1</v>
      </c>
      <c r="H105" s="70"/>
      <c r="I105" s="70"/>
      <c r="J105" s="70"/>
      <c r="K105" s="70"/>
      <c r="L105" s="70"/>
      <c r="M105" s="70"/>
      <c r="N105" s="70"/>
      <c r="O105" s="70"/>
    </row>
    <row r="106" spans="1:15" ht="17.399999999999999" thickBot="1" x14ac:dyDescent="0.4">
      <c r="A106" s="74">
        <v>60</v>
      </c>
      <c r="B106" s="74">
        <v>10093</v>
      </c>
      <c r="C106" s="55" t="s">
        <v>437</v>
      </c>
      <c r="D106" s="41">
        <f>IFERROR(VLOOKUP(B106,'Vta RdV'!$F$3:$G$999,2,0),0)</f>
        <v>23537.049999999996</v>
      </c>
      <c r="E106" s="41">
        <f>VLOOKUP(B106,Objetivos!$D$5:$E$169,2,0)</f>
        <v>29688.721518736849</v>
      </c>
      <c r="F106" s="42">
        <f t="shared" si="2"/>
        <v>0.79279432713683973</v>
      </c>
      <c r="G106" s="107">
        <f>IF(D106="",0,RANK($F106,F105:F106,0))</f>
        <v>2</v>
      </c>
      <c r="H106" s="70"/>
      <c r="I106" s="70"/>
      <c r="J106" s="70"/>
      <c r="K106" s="70"/>
      <c r="L106" s="70"/>
      <c r="M106" s="70"/>
      <c r="N106" s="70"/>
      <c r="O106" s="70"/>
    </row>
    <row r="107" spans="1:15" ht="16.8" x14ac:dyDescent="0.35">
      <c r="A107" s="75">
        <v>60</v>
      </c>
      <c r="B107" s="75">
        <v>1906</v>
      </c>
      <c r="C107" s="56" t="s">
        <v>436</v>
      </c>
      <c r="D107" s="43">
        <f>IFERROR(VLOOKUP(B107,'Vta RdV'!$F$3:$G$999,2,0),0)</f>
        <v>16699.59</v>
      </c>
      <c r="E107" s="43">
        <f>VLOOKUP(B107,Objetivos!$D$5:$E$169,2,0)</f>
        <v>25330.432417463657</v>
      </c>
      <c r="F107" s="44">
        <f t="shared" si="2"/>
        <v>0.65926983498658076</v>
      </c>
      <c r="G107" s="108">
        <f>IF(D107="",0,RANK($F107,F107:F108,0))</f>
        <v>2</v>
      </c>
      <c r="H107" s="70"/>
      <c r="I107" s="70"/>
      <c r="J107" s="70"/>
      <c r="K107" s="70"/>
      <c r="L107" s="70"/>
      <c r="M107" s="70"/>
      <c r="N107" s="70"/>
      <c r="O107" s="70"/>
    </row>
    <row r="108" spans="1:15" ht="17.399999999999999" thickBot="1" x14ac:dyDescent="0.4">
      <c r="A108" s="76">
        <v>60</v>
      </c>
      <c r="B108" s="76">
        <v>3179</v>
      </c>
      <c r="C108" s="57" t="s">
        <v>434</v>
      </c>
      <c r="D108" s="45">
        <f>IFERROR(VLOOKUP(B108,'Vta RdV'!$F$3:$G$999,2,0),0)</f>
        <v>7063.36</v>
      </c>
      <c r="E108" s="45">
        <f>VLOOKUP(B108,Objetivos!$D$5:$E$169,2,0)</f>
        <v>7954.7024665263161</v>
      </c>
      <c r="F108" s="46">
        <f t="shared" si="2"/>
        <v>0.88794773025425922</v>
      </c>
      <c r="G108" s="109">
        <f>IF(D108="",0,RANK($F108,F107:F108,0))</f>
        <v>1</v>
      </c>
      <c r="H108" s="70"/>
      <c r="I108" s="70"/>
      <c r="J108" s="70"/>
      <c r="K108" s="70"/>
      <c r="L108" s="70"/>
      <c r="M108" s="70"/>
      <c r="N108" s="70"/>
      <c r="O108" s="70"/>
    </row>
    <row r="109" spans="1:15" ht="16.8" x14ac:dyDescent="0.35">
      <c r="A109" s="73">
        <v>60</v>
      </c>
      <c r="B109" s="73">
        <v>1921</v>
      </c>
      <c r="C109" s="54" t="s">
        <v>433</v>
      </c>
      <c r="D109" s="39">
        <f>IFERROR(VLOOKUP(B109,'Vta RdV'!$F$3:$G$999,2,0),0)</f>
        <v>11674.659999999998</v>
      </c>
      <c r="E109" s="39">
        <f>VLOOKUP(B109,Objetivos!$D$5:$E$169,2,0)</f>
        <v>10673.679428210527</v>
      </c>
      <c r="F109" s="47">
        <f t="shared" si="2"/>
        <v>1.0937802731028139</v>
      </c>
      <c r="G109" s="105">
        <f>IF(D109="",0,RANK($F109,F109:F110,0))</f>
        <v>1</v>
      </c>
      <c r="H109" s="70"/>
      <c r="I109" s="70"/>
      <c r="J109" s="70"/>
      <c r="K109" s="70"/>
      <c r="L109" s="70"/>
      <c r="M109" s="70"/>
      <c r="N109" s="70"/>
      <c r="O109" s="70"/>
    </row>
    <row r="110" spans="1:15" ht="17.399999999999999" thickBot="1" x14ac:dyDescent="0.4">
      <c r="A110" s="74">
        <v>60</v>
      </c>
      <c r="B110" s="74">
        <v>6861</v>
      </c>
      <c r="C110" s="55" t="s">
        <v>760</v>
      </c>
      <c r="D110" s="41">
        <f>IFERROR(VLOOKUP(B110,'Vta RdV'!$F$3:$G$999,2,0),0)</f>
        <v>13256.93</v>
      </c>
      <c r="E110" s="41">
        <f>VLOOKUP(B110,Objetivos!$D$5:$E$169,2,0)</f>
        <v>17597.918698011694</v>
      </c>
      <c r="F110" s="42">
        <f t="shared" si="2"/>
        <v>0.75332374398898883</v>
      </c>
      <c r="G110" s="107">
        <f>IF(D110="",0,RANK($F110,F109:F110,0))</f>
        <v>2</v>
      </c>
      <c r="H110" s="70"/>
      <c r="I110" s="70"/>
      <c r="J110" s="70"/>
      <c r="K110" s="70"/>
      <c r="L110" s="70"/>
      <c r="M110" s="70"/>
      <c r="N110" s="70"/>
      <c r="O110" s="70"/>
    </row>
    <row r="111" spans="1:15" ht="16.8" x14ac:dyDescent="0.35">
      <c r="A111" s="75">
        <v>61</v>
      </c>
      <c r="B111" s="75">
        <v>5587</v>
      </c>
      <c r="C111" s="56" t="s">
        <v>444</v>
      </c>
      <c r="D111" s="43">
        <f>IFERROR(VLOOKUP(B111,'Vta RdV'!$F$3:$G$999,2,0),0)</f>
        <v>19605.62</v>
      </c>
      <c r="E111" s="43">
        <f>VLOOKUP(B111,Objetivos!$D$5:$E$169,2,0)</f>
        <v>39033.198274978349</v>
      </c>
      <c r="F111" s="44">
        <f t="shared" si="2"/>
        <v>0.50228064484707857</v>
      </c>
      <c r="G111" s="108">
        <f>IF(D111="",0,RANK($F111,F111:F112,0))</f>
        <v>2</v>
      </c>
      <c r="H111" s="70"/>
      <c r="I111" s="70"/>
      <c r="J111" s="70"/>
      <c r="K111" s="70"/>
      <c r="L111" s="70"/>
      <c r="M111" s="70"/>
      <c r="N111" s="70"/>
      <c r="O111" s="70"/>
    </row>
    <row r="112" spans="1:15" ht="17.399999999999999" thickBot="1" x14ac:dyDescent="0.4">
      <c r="A112" s="76">
        <v>61</v>
      </c>
      <c r="B112" s="76">
        <v>5523</v>
      </c>
      <c r="C112" s="57" t="s">
        <v>446</v>
      </c>
      <c r="D112" s="45">
        <f>IFERROR(VLOOKUP(B112,'Vta RdV'!$F$3:$G$999,2,0),0)</f>
        <v>8374.11</v>
      </c>
      <c r="E112" s="45">
        <f>VLOOKUP(B112,Objetivos!$D$5:$E$169,2,0)</f>
        <v>12736.18291795671</v>
      </c>
      <c r="F112" s="46">
        <f t="shared" si="2"/>
        <v>0.6575054750661099</v>
      </c>
      <c r="G112" s="109">
        <f>IF(D112="",0,RANK($F112,F111:F112,0))</f>
        <v>1</v>
      </c>
      <c r="H112" s="70"/>
      <c r="I112" s="70"/>
      <c r="J112" s="70"/>
      <c r="K112" s="70"/>
      <c r="L112" s="70"/>
      <c r="M112" s="70"/>
      <c r="N112" s="70"/>
      <c r="O112" s="70"/>
    </row>
    <row r="113" spans="1:15" ht="16.8" x14ac:dyDescent="0.35">
      <c r="A113" s="73">
        <v>61</v>
      </c>
      <c r="B113" s="73">
        <v>640</v>
      </c>
      <c r="C113" s="54" t="s">
        <v>448</v>
      </c>
      <c r="D113" s="39">
        <f>IFERROR(VLOOKUP(B113,'Vta RdV'!$F$3:$G$999,2,0),0)</f>
        <v>15861.25</v>
      </c>
      <c r="E113" s="39">
        <f>VLOOKUP(B113,Objetivos!$D$5:$E$169,2,0)</f>
        <v>18069.331972640695</v>
      </c>
      <c r="F113" s="47">
        <f t="shared" si="2"/>
        <v>0.877799468404033</v>
      </c>
      <c r="G113" s="105">
        <f>IF(D113="",0,RANK($F113,F113:F114,0))</f>
        <v>1</v>
      </c>
      <c r="H113" s="70"/>
      <c r="I113" s="70"/>
      <c r="J113" s="70"/>
      <c r="K113" s="70"/>
      <c r="L113" s="70"/>
      <c r="M113" s="70"/>
      <c r="N113" s="70"/>
      <c r="O113" s="70"/>
    </row>
    <row r="114" spans="1:15" ht="17.399999999999999" thickBot="1" x14ac:dyDescent="0.4">
      <c r="A114" s="74">
        <v>61</v>
      </c>
      <c r="B114" s="74">
        <v>151</v>
      </c>
      <c r="C114" s="55" t="s">
        <v>445</v>
      </c>
      <c r="D114" s="41">
        <f>IFERROR(VLOOKUP(B114,'Vta RdV'!$F$3:$G$999,2,0),0)</f>
        <v>4163.51</v>
      </c>
      <c r="E114" s="41">
        <f>VLOOKUP(B114,Objetivos!$D$5:$E$169,2,0)</f>
        <v>7995.7989523809538</v>
      </c>
      <c r="F114" s="42">
        <f t="shared" si="2"/>
        <v>0.52071219208934816</v>
      </c>
      <c r="G114" s="107">
        <f>IF(D114="",0,RANK($F114,F113:F114,0))</f>
        <v>2</v>
      </c>
      <c r="H114" s="70"/>
      <c r="I114" s="70"/>
      <c r="J114" s="70"/>
      <c r="K114" s="70"/>
      <c r="L114" s="70"/>
      <c r="M114" s="70"/>
      <c r="N114" s="70"/>
      <c r="O114" s="70"/>
    </row>
    <row r="115" spans="1:15" ht="16.8" x14ac:dyDescent="0.35">
      <c r="A115" s="75">
        <v>61</v>
      </c>
      <c r="B115" s="75">
        <v>1458</v>
      </c>
      <c r="C115" s="56" t="s">
        <v>441</v>
      </c>
      <c r="D115" s="43">
        <f>IFERROR(VLOOKUP(B115,'Vta RdV'!$F$3:$G$999,2,0),0)</f>
        <v>10992.740000000002</v>
      </c>
      <c r="E115" s="43">
        <f>VLOOKUP(B115,Objetivos!$D$5:$E$169,2,0)</f>
        <v>10312.752229610389</v>
      </c>
      <c r="F115" s="44">
        <f t="shared" si="2"/>
        <v>1.0659365953190656</v>
      </c>
      <c r="G115" s="108">
        <f>IF(D115="",0,RANK($F115,F115:F116,0))</f>
        <v>1</v>
      </c>
      <c r="H115" s="70"/>
      <c r="I115" s="70"/>
      <c r="J115" s="70"/>
      <c r="K115" s="70"/>
      <c r="L115" s="70"/>
      <c r="M115" s="70"/>
      <c r="N115" s="70"/>
      <c r="O115" s="70"/>
    </row>
    <row r="116" spans="1:15" ht="17.399999999999999" thickBot="1" x14ac:dyDescent="0.4">
      <c r="A116" s="76">
        <v>61</v>
      </c>
      <c r="B116" s="76">
        <v>666</v>
      </c>
      <c r="C116" s="57" t="s">
        <v>449</v>
      </c>
      <c r="D116" s="45">
        <f>IFERROR(VLOOKUP(B116,'Vta RdV'!$F$3:$G$999,2,0),0)</f>
        <v>22523.39</v>
      </c>
      <c r="E116" s="45">
        <f>VLOOKUP(B116,Objetivos!$D$5:$E$169,2,0)</f>
        <v>28702.07450618182</v>
      </c>
      <c r="F116" s="46">
        <f t="shared" si="2"/>
        <v>0.78473038578270493</v>
      </c>
      <c r="G116" s="109">
        <f>IF(D116="",0,RANK($F116,F115:F116,0))</f>
        <v>2</v>
      </c>
      <c r="H116" s="70"/>
      <c r="I116" s="70"/>
      <c r="J116" s="70"/>
      <c r="K116" s="70"/>
      <c r="L116" s="70"/>
      <c r="M116" s="70"/>
      <c r="N116" s="70"/>
      <c r="O116" s="70"/>
    </row>
    <row r="117" spans="1:15" ht="16.8" x14ac:dyDescent="0.35">
      <c r="A117" s="73">
        <v>61</v>
      </c>
      <c r="B117" s="73">
        <v>9769</v>
      </c>
      <c r="C117" s="54" t="s">
        <v>452</v>
      </c>
      <c r="D117" s="39">
        <f>IFERROR(VLOOKUP(B117,'Vta RdV'!$F$3:$G$999,2,0),0)</f>
        <v>15986.06</v>
      </c>
      <c r="E117" s="39">
        <f>VLOOKUP(B117,Objetivos!$D$5:$E$169,2,0)</f>
        <v>26232.033764848486</v>
      </c>
      <c r="F117" s="47">
        <f t="shared" si="2"/>
        <v>0.60940985907930934</v>
      </c>
      <c r="G117" s="105">
        <f>IF(D117="",0,RANK($F117,F117:F118,0))</f>
        <v>1</v>
      </c>
      <c r="H117" s="70"/>
      <c r="I117" s="70"/>
      <c r="J117" s="70"/>
      <c r="K117" s="70"/>
      <c r="L117" s="70"/>
      <c r="M117" s="70"/>
      <c r="N117" s="70"/>
      <c r="O117" s="70"/>
    </row>
    <row r="118" spans="1:15" ht="17.399999999999999" thickBot="1" x14ac:dyDescent="0.4">
      <c r="A118" s="74">
        <v>61</v>
      </c>
      <c r="B118" s="74">
        <v>1650</v>
      </c>
      <c r="C118" s="55" t="s">
        <v>442</v>
      </c>
      <c r="D118" s="41">
        <f>IFERROR(VLOOKUP(B118,'Vta RdV'!$F$3:$G$999,2,0),0)</f>
        <v>4492.5099999999993</v>
      </c>
      <c r="E118" s="41">
        <f>VLOOKUP(B118,Objetivos!$D$5:$E$169,2,0)</f>
        <v>11885.629189229438</v>
      </c>
      <c r="F118" s="42">
        <f t="shared" si="2"/>
        <v>0.3779783071199157</v>
      </c>
      <c r="G118" s="107">
        <f>IF(D118="",0,RANK($F118,F117:F118,0))</f>
        <v>2</v>
      </c>
      <c r="H118" s="70"/>
      <c r="I118" s="70"/>
      <c r="J118" s="70"/>
      <c r="K118" s="70"/>
      <c r="L118" s="70"/>
      <c r="M118" s="70"/>
      <c r="N118" s="70"/>
      <c r="O118" s="70"/>
    </row>
    <row r="119" spans="1:15" ht="16.8" x14ac:dyDescent="0.35">
      <c r="A119" s="75">
        <v>61</v>
      </c>
      <c r="B119" s="75">
        <v>42204</v>
      </c>
      <c r="C119" s="56" t="s">
        <v>767</v>
      </c>
      <c r="D119" s="43">
        <f>IFERROR(VLOOKUP(B119,'Vta RdV'!$F$3:$G$999,2,0),0)</f>
        <v>7815.1100000000015</v>
      </c>
      <c r="E119" s="43">
        <f>VLOOKUP(B119,Objetivos!$D$5:$E$169,2,0)</f>
        <v>10217.587514077923</v>
      </c>
      <c r="F119" s="44">
        <f t="shared" si="2"/>
        <v>0.76486841822810359</v>
      </c>
      <c r="G119" s="108">
        <f>IF(D119="",0,RANK($F119,F119:F120,0))</f>
        <v>1</v>
      </c>
      <c r="H119" s="70"/>
      <c r="I119" s="70"/>
      <c r="J119" s="70"/>
      <c r="K119" s="70"/>
      <c r="L119" s="70"/>
      <c r="M119" s="70"/>
      <c r="N119" s="70"/>
      <c r="O119" s="70"/>
    </row>
    <row r="120" spans="1:15" ht="17.399999999999999" thickBot="1" x14ac:dyDescent="0.4">
      <c r="A120" s="76">
        <v>61</v>
      </c>
      <c r="B120" s="76">
        <v>659</v>
      </c>
      <c r="C120" s="57" t="s">
        <v>451</v>
      </c>
      <c r="D120" s="45">
        <f>IFERROR(VLOOKUP(B120,'Vta RdV'!$F$3:$G$999,2,0),0)</f>
        <v>15029.520000000002</v>
      </c>
      <c r="E120" s="45">
        <f>VLOOKUP(B120,Objetivos!$D$5:$E$169,2,0)</f>
        <v>24072.300929939393</v>
      </c>
      <c r="F120" s="46">
        <f t="shared" si="2"/>
        <v>0.624349124071782</v>
      </c>
      <c r="G120" s="109">
        <f>IF(D120="",0,RANK($F120,F119:F120,0))</f>
        <v>2</v>
      </c>
      <c r="H120" s="70"/>
      <c r="I120" s="70"/>
      <c r="J120" s="70"/>
      <c r="K120" s="70"/>
      <c r="L120" s="70"/>
      <c r="M120" s="70"/>
      <c r="N120" s="70"/>
      <c r="O120" s="70"/>
    </row>
    <row r="121" spans="1:15" ht="16.8" x14ac:dyDescent="0.35">
      <c r="A121" s="73">
        <v>61</v>
      </c>
      <c r="B121" s="73">
        <v>670</v>
      </c>
      <c r="C121" s="54" t="s">
        <v>450</v>
      </c>
      <c r="D121" s="39">
        <f>IFERROR(VLOOKUP(B121,'Vta RdV'!$F$3:$G$999,2,0),0)</f>
        <v>11788.5</v>
      </c>
      <c r="E121" s="39">
        <f>VLOOKUP(B121,Objetivos!$D$5:$E$169,2,0)</f>
        <v>18682.441784173159</v>
      </c>
      <c r="F121" s="47">
        <f t="shared" si="2"/>
        <v>0.63099353586567219</v>
      </c>
      <c r="G121" s="105">
        <f>IF(D121="",0,RANK($F121,F121:F122,0))</f>
        <v>2</v>
      </c>
      <c r="H121" s="70"/>
      <c r="I121" s="70"/>
      <c r="J121" s="70"/>
      <c r="K121" s="70"/>
      <c r="L121" s="70"/>
      <c r="M121" s="70"/>
      <c r="N121" s="70"/>
      <c r="O121" s="70"/>
    </row>
    <row r="122" spans="1:15" ht="17.399999999999999" thickBot="1" x14ac:dyDescent="0.4">
      <c r="A122" s="74">
        <v>61</v>
      </c>
      <c r="B122" s="74">
        <v>1465</v>
      </c>
      <c r="C122" s="55" t="s">
        <v>443</v>
      </c>
      <c r="D122" s="41">
        <f>IFERROR(VLOOKUP(B122,'Vta RdV'!$F$3:$G$999,2,0),0)</f>
        <v>32234.720000000001</v>
      </c>
      <c r="E122" s="41">
        <f>VLOOKUP(B122,Objetivos!$D$5:$E$169,2,0)</f>
        <v>47064.647708952383</v>
      </c>
      <c r="F122" s="42">
        <f t="shared" si="2"/>
        <v>0.68490303378747031</v>
      </c>
      <c r="G122" s="107">
        <f>IF(D122="",0,RANK($F122,F121:F122,0))</f>
        <v>1</v>
      </c>
      <c r="H122" s="70"/>
      <c r="I122" s="70"/>
      <c r="J122" s="70"/>
      <c r="K122" s="70"/>
      <c r="L122" s="70"/>
      <c r="M122" s="70"/>
      <c r="N122" s="70"/>
      <c r="O122" s="70"/>
    </row>
    <row r="123" spans="1:15" ht="16.8" x14ac:dyDescent="0.35">
      <c r="A123" s="75">
        <v>61</v>
      </c>
      <c r="B123" s="75">
        <v>656</v>
      </c>
      <c r="C123" s="56" t="s">
        <v>447</v>
      </c>
      <c r="D123" s="43">
        <f>IFERROR(VLOOKUP(B123,'Vta RdV'!$F$3:$G$999,2,0),0)</f>
        <v>11972.299999999997</v>
      </c>
      <c r="E123" s="43">
        <f>VLOOKUP(B123,Objetivos!$D$5:$E$169,2,0)</f>
        <v>23321.626673627707</v>
      </c>
      <c r="F123" s="44">
        <f t="shared" si="2"/>
        <v>0.51335612937919017</v>
      </c>
      <c r="G123" s="108">
        <f>IF(D123="",0,RANK($F123,F123:F124,0))</f>
        <v>1</v>
      </c>
      <c r="H123" s="70"/>
      <c r="I123" s="70"/>
      <c r="J123" s="70"/>
      <c r="K123" s="70"/>
      <c r="L123" s="70"/>
      <c r="M123" s="70"/>
      <c r="N123" s="70"/>
      <c r="O123" s="70"/>
    </row>
    <row r="124" spans="1:15" ht="17.399999999999999" thickBot="1" x14ac:dyDescent="0.4">
      <c r="A124" s="76">
        <v>61</v>
      </c>
      <c r="B124" s="76">
        <v>7273</v>
      </c>
      <c r="C124" s="57" t="s">
        <v>768</v>
      </c>
      <c r="D124" s="45">
        <f>IFERROR(VLOOKUP(B124,'Vta RdV'!$F$3:$G$999,2,0),0)</f>
        <v>7873.86</v>
      </c>
      <c r="E124" s="45">
        <f>VLOOKUP(B124,Objetivos!$D$5:$E$169,2,0)</f>
        <v>15946.303670476193</v>
      </c>
      <c r="F124" s="46">
        <f t="shared" si="2"/>
        <v>0.49377336357754614</v>
      </c>
      <c r="G124" s="109">
        <f>IF(D124="",0,RANK($F124,F123:F124,0))</f>
        <v>2</v>
      </c>
      <c r="H124" s="70"/>
      <c r="I124" s="70"/>
      <c r="J124" s="70"/>
      <c r="K124" s="70"/>
      <c r="L124" s="70"/>
      <c r="M124" s="70"/>
      <c r="N124" s="70"/>
      <c r="O124" s="70"/>
    </row>
    <row r="125" spans="1:15" ht="16.8" x14ac:dyDescent="0.35">
      <c r="A125" s="73">
        <v>62</v>
      </c>
      <c r="B125" s="73">
        <v>630</v>
      </c>
      <c r="C125" s="54" t="s">
        <v>461</v>
      </c>
      <c r="D125" s="39">
        <f>IFERROR(VLOOKUP(B125,'Vta RdV'!$F$3:$G$999,2,0),0)</f>
        <v>21694.240000000002</v>
      </c>
      <c r="E125" s="39">
        <f>VLOOKUP(B125,Objetivos!$D$5:$E$169,2,0)</f>
        <v>46839.506849212128</v>
      </c>
      <c r="F125" s="47">
        <f t="shared" ref="F125:F146" si="5">+D125/E125</f>
        <v>0.46316115303773558</v>
      </c>
      <c r="G125" s="105">
        <f>IF(D125="",0,RANK($F125,F125:F126,0))</f>
        <v>2</v>
      </c>
      <c r="H125" s="70"/>
      <c r="I125" s="70"/>
      <c r="J125" s="70"/>
      <c r="K125" s="70"/>
      <c r="L125" s="70"/>
      <c r="M125" s="70"/>
      <c r="N125" s="70"/>
      <c r="O125" s="70"/>
    </row>
    <row r="126" spans="1:15" ht="17.399999999999999" thickBot="1" x14ac:dyDescent="0.4">
      <c r="A126" s="74">
        <v>62</v>
      </c>
      <c r="B126" s="74">
        <v>5355</v>
      </c>
      <c r="C126" s="55" t="s">
        <v>460</v>
      </c>
      <c r="D126" s="41">
        <f>IFERROR(VLOOKUP(B126,'Vta RdV'!$F$3:$G$999,2,0),0)</f>
        <v>26067.75</v>
      </c>
      <c r="E126" s="41">
        <f>VLOOKUP(B126,Objetivos!$D$5:$E$169,2,0)</f>
        <v>32654.08874836364</v>
      </c>
      <c r="F126" s="42">
        <f t="shared" si="5"/>
        <v>0.79829972291927165</v>
      </c>
      <c r="G126" s="107">
        <f>IF(D126="",0,RANK($F126,F125:F126,0))</f>
        <v>1</v>
      </c>
      <c r="H126" s="70"/>
      <c r="I126" s="70"/>
      <c r="J126" s="70"/>
      <c r="K126" s="70"/>
      <c r="L126" s="70"/>
      <c r="M126" s="70"/>
      <c r="N126" s="70"/>
      <c r="O126" s="70"/>
    </row>
    <row r="127" spans="1:15" ht="16.8" x14ac:dyDescent="0.35">
      <c r="A127" s="75">
        <v>62</v>
      </c>
      <c r="B127" s="75">
        <v>1592</v>
      </c>
      <c r="C127" s="56" t="s">
        <v>766</v>
      </c>
      <c r="D127" s="43">
        <f>IFERROR(VLOOKUP(B127,'Vta RdV'!$F$3:$G$999,2,0),0)</f>
        <v>11168.079999999998</v>
      </c>
      <c r="E127" s="43">
        <f>VLOOKUP(B127,Objetivos!$D$5:$E$169,2,0)</f>
        <v>10667.071499636366</v>
      </c>
      <c r="F127" s="44">
        <f t="shared" si="5"/>
        <v>1.0469677643372608</v>
      </c>
      <c r="G127" s="108">
        <f>IF(D127="",0,RANK($F127,F127:F128,0))</f>
        <v>1</v>
      </c>
      <c r="H127" s="70"/>
      <c r="I127" s="70"/>
      <c r="J127" s="70"/>
      <c r="K127" s="70"/>
      <c r="L127" s="70"/>
      <c r="M127" s="70"/>
      <c r="N127" s="70"/>
      <c r="O127" s="70"/>
    </row>
    <row r="128" spans="1:15" ht="17.399999999999999" thickBot="1" x14ac:dyDescent="0.4">
      <c r="A128" s="76">
        <v>62</v>
      </c>
      <c r="B128" s="76">
        <v>4220</v>
      </c>
      <c r="C128" s="57" t="s">
        <v>456</v>
      </c>
      <c r="D128" s="45">
        <f>IFERROR(VLOOKUP(B128,'Vta RdV'!$F$3:$G$999,2,0),0)</f>
        <v>11570.799999999997</v>
      </c>
      <c r="E128" s="45">
        <f>VLOOKUP(B128,Objetivos!$D$5:$E$169,2,0)</f>
        <v>17247.184628363637</v>
      </c>
      <c r="F128" s="46">
        <f t="shared" si="5"/>
        <v>0.67088050886701744</v>
      </c>
      <c r="G128" s="109">
        <f>IF(D128="",0,RANK($F128,F127:F128,0))</f>
        <v>2</v>
      </c>
      <c r="H128" s="70"/>
      <c r="I128" s="70"/>
      <c r="J128" s="70"/>
      <c r="K128" s="70"/>
      <c r="L128" s="70"/>
      <c r="M128" s="70"/>
      <c r="N128" s="70"/>
      <c r="O128" s="70"/>
    </row>
    <row r="129" spans="1:15" ht="16.8" x14ac:dyDescent="0.35">
      <c r="A129" s="73">
        <v>62</v>
      </c>
      <c r="B129" s="73">
        <v>1581</v>
      </c>
      <c r="C129" s="54" t="s">
        <v>457</v>
      </c>
      <c r="D129" s="39">
        <f>IFERROR(VLOOKUP(B129,'Vta RdV'!$F$3:$G$999,2,0),0)</f>
        <v>8925.49</v>
      </c>
      <c r="E129" s="39">
        <f>VLOOKUP(B129,Objetivos!$D$5:$E$169,2,0)</f>
        <v>11647.905077714286</v>
      </c>
      <c r="F129" s="47">
        <f t="shared" si="5"/>
        <v>0.76627427339504761</v>
      </c>
      <c r="G129" s="105">
        <f>IF(D129="",0,RANK($F129,F129:F130,0))</f>
        <v>1</v>
      </c>
      <c r="H129" s="70"/>
      <c r="I129" s="70"/>
      <c r="J129" s="70"/>
      <c r="K129" s="70"/>
      <c r="L129" s="70"/>
      <c r="M129" s="70"/>
      <c r="N129" s="70"/>
      <c r="O129" s="70"/>
    </row>
    <row r="130" spans="1:15" ht="17.399999999999999" thickBot="1" x14ac:dyDescent="0.4">
      <c r="A130" s="74">
        <v>62</v>
      </c>
      <c r="B130" s="74">
        <v>11493</v>
      </c>
      <c r="C130" s="55" t="s">
        <v>453</v>
      </c>
      <c r="D130" s="41">
        <f>IFERROR(VLOOKUP(B130,'Vta RdV'!$F$3:$G$999,2,0),0)</f>
        <v>16173.500000000004</v>
      </c>
      <c r="E130" s="41">
        <f>VLOOKUP(B130,Objetivos!$D$5:$E$169,2,0)</f>
        <v>23657.070853818186</v>
      </c>
      <c r="F130" s="42">
        <f t="shared" si="5"/>
        <v>0.68366452042771153</v>
      </c>
      <c r="G130" s="107">
        <f>IF(D130="",0,RANK($F130,F129:F130,0))</f>
        <v>2</v>
      </c>
      <c r="H130" s="70"/>
      <c r="I130" s="70"/>
      <c r="J130" s="70"/>
      <c r="K130" s="70"/>
      <c r="L130" s="70"/>
      <c r="M130" s="70"/>
      <c r="N130" s="70"/>
      <c r="O130" s="70"/>
    </row>
    <row r="131" spans="1:15" ht="16.8" x14ac:dyDescent="0.35">
      <c r="A131" s="75">
        <v>62</v>
      </c>
      <c r="B131" s="75">
        <v>583</v>
      </c>
      <c r="C131" s="56" t="s">
        <v>462</v>
      </c>
      <c r="D131" s="43">
        <f>IFERROR(VLOOKUP(B131,'Vta RdV'!$F$3:$G$999,2,0),0)</f>
        <v>21551.99</v>
      </c>
      <c r="E131" s="43">
        <f>VLOOKUP(B131,Objetivos!$D$5:$E$169,2,0)</f>
        <v>29168.39678618182</v>
      </c>
      <c r="F131" s="44">
        <f t="shared" si="5"/>
        <v>0.73888154216998314</v>
      </c>
      <c r="G131" s="108">
        <f>IF(D131="",0,RANK($F131,F131:F132,0))</f>
        <v>1</v>
      </c>
      <c r="H131" s="70"/>
      <c r="I131" s="70"/>
      <c r="J131" s="70"/>
      <c r="K131" s="70"/>
      <c r="L131" s="70"/>
      <c r="M131" s="70"/>
      <c r="N131" s="70"/>
      <c r="O131" s="70"/>
    </row>
    <row r="132" spans="1:15" ht="17.399999999999999" thickBot="1" x14ac:dyDescent="0.4">
      <c r="A132" s="76">
        <v>62</v>
      </c>
      <c r="B132" s="76">
        <v>2441</v>
      </c>
      <c r="C132" s="57" t="s">
        <v>458</v>
      </c>
      <c r="D132" s="45">
        <f>IFERROR(VLOOKUP(B132,'Vta RdV'!$F$3:$G$999,2,0),0)</f>
        <v>11116.85</v>
      </c>
      <c r="E132" s="45">
        <f>VLOOKUP(B132,Objetivos!$D$5:$E$169,2,0)</f>
        <v>15741.673537038962</v>
      </c>
      <c r="F132" s="46">
        <f t="shared" si="5"/>
        <v>0.70620509146266419</v>
      </c>
      <c r="G132" s="109">
        <f>IF(D132="",0,RANK($F132,F131:F132,0))</f>
        <v>2</v>
      </c>
      <c r="H132" s="70"/>
      <c r="I132" s="70"/>
      <c r="J132" s="70"/>
      <c r="K132" s="70"/>
      <c r="L132" s="70"/>
      <c r="M132" s="70"/>
      <c r="N132" s="70"/>
      <c r="O132" s="70"/>
    </row>
    <row r="133" spans="1:15" ht="16.8" x14ac:dyDescent="0.35">
      <c r="A133" s="73">
        <v>62</v>
      </c>
      <c r="B133" s="73">
        <v>616</v>
      </c>
      <c r="C133" s="54" t="s">
        <v>463</v>
      </c>
      <c r="D133" s="39">
        <f>IFERROR(VLOOKUP(B133,'Vta RdV'!$F$3:$G$999,2,0),0)</f>
        <v>12872.210000000003</v>
      </c>
      <c r="E133" s="39">
        <f>VLOOKUP(B133,Objetivos!$D$5:$E$169,2,0)</f>
        <v>17693.790236606059</v>
      </c>
      <c r="F133" s="47">
        <f t="shared" si="5"/>
        <v>0.72749873418128019</v>
      </c>
      <c r="G133" s="105">
        <f>IF(D133="",0,RANK($F133,F133:F134,0))</f>
        <v>1</v>
      </c>
      <c r="H133" s="70"/>
      <c r="I133" s="70"/>
      <c r="J133" s="70"/>
      <c r="K133" s="70"/>
      <c r="L133" s="70"/>
      <c r="M133" s="70"/>
      <c r="N133" s="70"/>
      <c r="O133" s="70"/>
    </row>
    <row r="134" spans="1:15" ht="17.399999999999999" thickBot="1" x14ac:dyDescent="0.4">
      <c r="A134" s="74">
        <v>62</v>
      </c>
      <c r="B134" s="74">
        <v>136</v>
      </c>
      <c r="C134" s="55" t="s">
        <v>455</v>
      </c>
      <c r="D134" s="41">
        <f>IFERROR(VLOOKUP(B134,'Vta RdV'!$F$3:$G$999,2,0),0)</f>
        <v>15627.019999999997</v>
      </c>
      <c r="E134" s="41">
        <f>VLOOKUP(B134,Objetivos!$D$5:$E$169,2,0)</f>
        <v>23179.85126857143</v>
      </c>
      <c r="F134" s="42">
        <f t="shared" si="5"/>
        <v>0.67416394604688445</v>
      </c>
      <c r="G134" s="107">
        <f>IF(D134="",0,RANK($F134,F133:F134,0))</f>
        <v>2</v>
      </c>
      <c r="H134" s="70"/>
      <c r="I134" s="70"/>
      <c r="J134" s="70"/>
      <c r="K134" s="70"/>
      <c r="L134" s="70"/>
      <c r="M134" s="70"/>
      <c r="N134" s="70"/>
      <c r="O134" s="70"/>
    </row>
    <row r="135" spans="1:15" ht="16.8" x14ac:dyDescent="0.35">
      <c r="A135" s="75">
        <v>62</v>
      </c>
      <c r="B135" s="75">
        <v>6965</v>
      </c>
      <c r="C135" s="56" t="s">
        <v>465</v>
      </c>
      <c r="D135" s="43">
        <f>IFERROR(VLOOKUP(B135,'Vta RdV'!$F$3:$G$999,2,0),0)</f>
        <v>13618.86000000001</v>
      </c>
      <c r="E135" s="43">
        <f>VLOOKUP(B135,Objetivos!$D$5:$E$169,2,0)</f>
        <v>23040.276957922077</v>
      </c>
      <c r="F135" s="44">
        <f t="shared" si="5"/>
        <v>0.59108924883463065</v>
      </c>
      <c r="G135" s="108">
        <f>IF(D135="",0,RANK($F135,F135:F136,0))</f>
        <v>2</v>
      </c>
      <c r="H135" s="70"/>
      <c r="I135" s="70"/>
      <c r="J135" s="70"/>
      <c r="K135" s="70"/>
      <c r="L135" s="70"/>
      <c r="M135" s="70"/>
      <c r="N135" s="70"/>
      <c r="O135" s="70"/>
    </row>
    <row r="136" spans="1:15" ht="17.399999999999999" thickBot="1" x14ac:dyDescent="0.4">
      <c r="A136" s="76">
        <v>62</v>
      </c>
      <c r="B136" s="76">
        <v>42341</v>
      </c>
      <c r="C136" s="57" t="s">
        <v>454</v>
      </c>
      <c r="D136" s="45">
        <f>IFERROR(VLOOKUP(B136,'Vta RdV'!$F$3:$G$999,2,0),0)</f>
        <v>14898.350000000002</v>
      </c>
      <c r="E136" s="45">
        <f>VLOOKUP(B136,Objetivos!$D$5:$E$169,2,0)</f>
        <v>15443.589643151514</v>
      </c>
      <c r="F136" s="46">
        <f t="shared" si="5"/>
        <v>0.96469475971907226</v>
      </c>
      <c r="G136" s="109">
        <f>IF(D136="",0,RANK($F136,F135:F136,0))</f>
        <v>1</v>
      </c>
      <c r="H136" s="70"/>
      <c r="I136" s="70"/>
      <c r="J136" s="70"/>
      <c r="K136" s="70"/>
      <c r="L136" s="70"/>
      <c r="M136" s="70"/>
      <c r="N136" s="70"/>
      <c r="O136" s="70"/>
    </row>
    <row r="137" spans="1:15" ht="16.8" x14ac:dyDescent="0.35">
      <c r="A137" s="73">
        <v>62</v>
      </c>
      <c r="B137" s="73">
        <v>25088</v>
      </c>
      <c r="C137" s="54" t="s">
        <v>459</v>
      </c>
      <c r="D137" s="39">
        <f>IFERROR(VLOOKUP(B137,'Vta RdV'!$F$3:$G$999,2,0),0)</f>
        <v>18957.46</v>
      </c>
      <c r="E137" s="39">
        <f>VLOOKUP(B137,Objetivos!$D$5:$E$169,2,0)</f>
        <v>13525.977095203463</v>
      </c>
      <c r="F137" s="47">
        <f t="shared" si="5"/>
        <v>1.4015593747177519</v>
      </c>
      <c r="G137" s="105">
        <f>IF(D137="",0,RANK($F137,F137:F138,0))</f>
        <v>1</v>
      </c>
      <c r="H137" s="70"/>
      <c r="I137" s="70"/>
      <c r="J137" s="70"/>
      <c r="K137" s="70"/>
      <c r="L137" s="70"/>
      <c r="M137" s="70"/>
      <c r="N137" s="70"/>
      <c r="O137" s="70"/>
    </row>
    <row r="138" spans="1:15" ht="17.399999999999999" thickBot="1" x14ac:dyDescent="0.4">
      <c r="A138" s="74">
        <v>62</v>
      </c>
      <c r="B138" s="74">
        <v>6310</v>
      </c>
      <c r="C138" s="55" t="s">
        <v>464</v>
      </c>
      <c r="D138" s="41">
        <f>IFERROR(VLOOKUP(B138,'Vta RdV'!$F$3:$G$999,2,0),0)</f>
        <v>8505.8400000000038</v>
      </c>
      <c r="E138" s="41">
        <f>VLOOKUP(B138,Objetivos!$D$5:$E$169,2,0)</f>
        <v>16185.468748363637</v>
      </c>
      <c r="F138" s="42">
        <f t="shared" si="5"/>
        <v>0.52552324138650297</v>
      </c>
      <c r="G138" s="107">
        <f>IF(D138="",0,RANK($F138,F137:F138,0))</f>
        <v>2</v>
      </c>
      <c r="H138" s="70"/>
      <c r="I138" s="70"/>
      <c r="J138" s="70"/>
      <c r="K138" s="70"/>
      <c r="L138" s="70"/>
      <c r="M138" s="70"/>
      <c r="N138" s="70"/>
      <c r="O138" s="70"/>
    </row>
    <row r="139" spans="1:15" ht="16.8" x14ac:dyDescent="0.35">
      <c r="A139" s="75">
        <v>63</v>
      </c>
      <c r="B139" s="75">
        <v>9583</v>
      </c>
      <c r="C139" s="56" t="s">
        <v>470</v>
      </c>
      <c r="D139" s="43">
        <f>IFERROR(VLOOKUP(B139,'Vta RdV'!$F$3:$G$999,2,0),0)</f>
        <v>22056.68</v>
      </c>
      <c r="E139" s="43">
        <f>VLOOKUP(B139,Objetivos!$D$5:$E$169,2,0)</f>
        <v>26018.711726406924</v>
      </c>
      <c r="F139" s="44">
        <f t="shared" si="5"/>
        <v>0.84772375480889872</v>
      </c>
      <c r="G139" s="108">
        <f>IF(D139="",0,RANK($F139,F139:F140,0))</f>
        <v>1</v>
      </c>
      <c r="H139" s="70"/>
      <c r="I139" s="70"/>
      <c r="J139" s="70"/>
      <c r="K139" s="70"/>
      <c r="L139" s="70"/>
      <c r="M139" s="70"/>
      <c r="N139" s="70"/>
      <c r="O139" s="70"/>
    </row>
    <row r="140" spans="1:15" ht="17.399999999999999" thickBot="1" x14ac:dyDescent="0.4">
      <c r="A140" s="76">
        <v>63</v>
      </c>
      <c r="B140" s="76">
        <v>1180</v>
      </c>
      <c r="C140" s="57" t="s">
        <v>466</v>
      </c>
      <c r="D140" s="45">
        <f>IFERROR(VLOOKUP(B140,'Vta RdV'!$F$3:$G$999,2,0),0)</f>
        <v>15942.099999999999</v>
      </c>
      <c r="E140" s="45">
        <f>VLOOKUP(B140,Objetivos!$D$5:$E$169,2,0)</f>
        <v>25689.035192727275</v>
      </c>
      <c r="F140" s="46">
        <f t="shared" si="5"/>
        <v>0.62057994317020149</v>
      </c>
      <c r="G140" s="109">
        <f>IF(D140="",0,RANK($F140,F139:F140,0))</f>
        <v>2</v>
      </c>
      <c r="H140" s="70"/>
      <c r="I140" s="70"/>
      <c r="J140" s="70"/>
      <c r="K140" s="70"/>
      <c r="L140" s="70"/>
      <c r="M140" s="70"/>
      <c r="N140" s="70"/>
      <c r="O140" s="70"/>
    </row>
    <row r="141" spans="1:15" ht="16.8" x14ac:dyDescent="0.35">
      <c r="A141" s="73">
        <v>63</v>
      </c>
      <c r="B141" s="73">
        <v>52314</v>
      </c>
      <c r="C141" s="54" t="s">
        <v>755</v>
      </c>
      <c r="D141" s="39">
        <f>IFERROR(VLOOKUP(B141,'Vta RdV'!$F$3:$G$999,2,0),0)</f>
        <v>34136.060000000005</v>
      </c>
      <c r="E141" s="39">
        <f>VLOOKUP(B141,Objetivos!$D$5:$E$169,2,0)</f>
        <v>36718.748443636396</v>
      </c>
      <c r="F141" s="47">
        <f t="shared" si="5"/>
        <v>0.92966295004305932</v>
      </c>
      <c r="G141" s="105">
        <f>IF(D141="",0,RANK($F141,F141:F142,0))</f>
        <v>1</v>
      </c>
      <c r="H141" s="70"/>
      <c r="I141" s="70"/>
      <c r="J141" s="70"/>
      <c r="K141" s="70"/>
      <c r="L141" s="70"/>
      <c r="M141" s="70"/>
      <c r="N141" s="70"/>
      <c r="O141" s="70"/>
    </row>
    <row r="142" spans="1:15" ht="17.399999999999999" thickBot="1" x14ac:dyDescent="0.4">
      <c r="A142" s="74">
        <v>63</v>
      </c>
      <c r="B142" s="74">
        <v>6492</v>
      </c>
      <c r="C142" s="55" t="s">
        <v>756</v>
      </c>
      <c r="D142" s="41">
        <f>IFERROR(VLOOKUP(B142,'Vta RdV'!$F$3:$G$999,2,0),0)</f>
        <v>24493.68</v>
      </c>
      <c r="E142" s="41">
        <f>VLOOKUP(B142,Objetivos!$D$5:$E$169,2,0)</f>
        <v>28790.96423272727</v>
      </c>
      <c r="F142" s="42">
        <f t="shared" si="5"/>
        <v>0.85074191340064742</v>
      </c>
      <c r="G142" s="107">
        <f>IF(D142="",0,RANK($F142,F141:F142,0))</f>
        <v>2</v>
      </c>
      <c r="H142" s="70"/>
      <c r="I142" s="70"/>
      <c r="J142" s="70"/>
      <c r="K142" s="70"/>
      <c r="L142" s="70"/>
      <c r="M142" s="70"/>
      <c r="N142" s="70"/>
      <c r="O142" s="70"/>
    </row>
    <row r="143" spans="1:15" ht="16.8" x14ac:dyDescent="0.35">
      <c r="A143" s="75">
        <v>63</v>
      </c>
      <c r="B143" s="75">
        <v>6496</v>
      </c>
      <c r="C143" s="56" t="s">
        <v>469</v>
      </c>
      <c r="D143" s="43">
        <f>IFERROR(VLOOKUP(B143,'Vta RdV'!$F$3:$G$999,2,0),0)</f>
        <v>16894.510000000002</v>
      </c>
      <c r="E143" s="43">
        <f>VLOOKUP(B143,Objetivos!$D$5:$E$169,2,0)</f>
        <v>28123.2302501427</v>
      </c>
      <c r="F143" s="44">
        <f t="shared" si="5"/>
        <v>0.60073148958108313</v>
      </c>
      <c r="G143" s="108">
        <f>IF(D143="",0,RANK($F143,F143:F144,0))</f>
        <v>2</v>
      </c>
      <c r="H143" s="70"/>
      <c r="I143" s="70"/>
      <c r="J143" s="70"/>
      <c r="K143" s="70"/>
      <c r="L143" s="70"/>
      <c r="M143" s="70"/>
      <c r="N143" s="70"/>
      <c r="O143" s="70"/>
    </row>
    <row r="144" spans="1:15" ht="17.399999999999999" thickBot="1" x14ac:dyDescent="0.4">
      <c r="A144" s="76">
        <v>63</v>
      </c>
      <c r="B144" s="76">
        <v>7031</v>
      </c>
      <c r="C144" s="57" t="s">
        <v>837</v>
      </c>
      <c r="D144" s="45">
        <f>IFERROR(VLOOKUP(B144,'Vta RdV'!$F$3:$G$999,2,0),0)</f>
        <v>20611.009999999998</v>
      </c>
      <c r="E144" s="45">
        <f>VLOOKUP(B144,Objetivos!$D$5:$E$169,2,0)</f>
        <v>22035.030994401153</v>
      </c>
      <c r="F144" s="46">
        <f t="shared" si="5"/>
        <v>0.93537467704207078</v>
      </c>
      <c r="G144" s="109">
        <f>IF(D144="",0,RANK($F144,F143:F144,0))</f>
        <v>1</v>
      </c>
      <c r="H144" s="70"/>
      <c r="I144" s="70"/>
      <c r="J144" s="70"/>
      <c r="K144" s="70"/>
      <c r="L144" s="70"/>
      <c r="M144" s="70"/>
      <c r="N144" s="70"/>
      <c r="O144" s="70"/>
    </row>
    <row r="145" spans="1:15" ht="16.8" x14ac:dyDescent="0.35">
      <c r="A145" s="73">
        <v>63</v>
      </c>
      <c r="B145" s="73">
        <v>540</v>
      </c>
      <c r="C145" s="54" t="s">
        <v>468</v>
      </c>
      <c r="D145" s="39">
        <f>IFERROR(VLOOKUP(B145,'Vta RdV'!$F$3:$G$999,2,0),0)</f>
        <v>18183.11</v>
      </c>
      <c r="E145" s="39">
        <f>VLOOKUP(B145,Objetivos!$D$5:$E$169,2,0)</f>
        <v>26186.354787931206</v>
      </c>
      <c r="F145" s="47">
        <f t="shared" si="5"/>
        <v>0.69437346844396419</v>
      </c>
      <c r="G145" s="105">
        <f>IF(D145="",0,RANK($F145,F145:F146,0))</f>
        <v>1</v>
      </c>
      <c r="H145" s="70"/>
      <c r="I145" s="70"/>
      <c r="J145" s="70"/>
      <c r="K145" s="70"/>
      <c r="L145" s="70"/>
      <c r="M145" s="70"/>
      <c r="N145" s="70"/>
      <c r="O145" s="70"/>
    </row>
    <row r="146" spans="1:15" ht="17.399999999999999" thickBot="1" x14ac:dyDescent="0.4">
      <c r="A146" s="74">
        <v>63</v>
      </c>
      <c r="B146" s="74">
        <v>52164</v>
      </c>
      <c r="C146" s="55" t="s">
        <v>467</v>
      </c>
      <c r="D146" s="41">
        <f>IFERROR(VLOOKUP(B146,'Vta RdV'!$F$3:$G$999,2,0),0)</f>
        <v>9548.7299999999959</v>
      </c>
      <c r="E146" s="41">
        <f>VLOOKUP(B146,Objetivos!$D$5:$E$169,2,0)</f>
        <v>16327.597537494381</v>
      </c>
      <c r="F146" s="42">
        <f t="shared" si="5"/>
        <v>0.58482149489981461</v>
      </c>
      <c r="G146" s="107">
        <f>IF(D146="",0,RANK($F146,F145:F146,0))</f>
        <v>2</v>
      </c>
      <c r="H146" s="70"/>
      <c r="I146" s="70"/>
      <c r="J146" s="70"/>
      <c r="K146" s="70"/>
      <c r="L146" s="70"/>
      <c r="M146" s="70"/>
      <c r="N146" s="70"/>
      <c r="O146" s="70"/>
    </row>
    <row r="147" spans="1:15" x14ac:dyDescent="0.3">
      <c r="A147" s="71"/>
      <c r="B147" s="71"/>
      <c r="C147" s="70"/>
      <c r="D147" s="71"/>
      <c r="E147" s="71"/>
      <c r="F147" s="71"/>
      <c r="G147" s="71"/>
      <c r="H147" s="70"/>
      <c r="I147" s="70"/>
      <c r="J147" s="70"/>
      <c r="K147" s="70"/>
      <c r="L147" s="70"/>
      <c r="M147" s="70"/>
      <c r="N147" s="70"/>
      <c r="O147" s="70"/>
    </row>
    <row r="148" spans="1:15" x14ac:dyDescent="0.3">
      <c r="A148" s="71"/>
      <c r="B148" s="71"/>
      <c r="C148" s="70"/>
      <c r="D148" s="71"/>
      <c r="E148" s="71"/>
      <c r="F148" s="71"/>
      <c r="G148" s="71"/>
      <c r="H148" s="70"/>
      <c r="I148" s="70"/>
      <c r="J148" s="70"/>
      <c r="K148" s="70"/>
      <c r="L148" s="70"/>
      <c r="M148" s="70"/>
      <c r="N148" s="70"/>
      <c r="O148" s="70"/>
    </row>
    <row r="149" spans="1:15" x14ac:dyDescent="0.3">
      <c r="A149" s="71"/>
      <c r="B149" s="71"/>
      <c r="C149" s="70"/>
      <c r="D149" s="71"/>
      <c r="E149" s="71"/>
      <c r="F149" s="71"/>
      <c r="G149" s="71"/>
      <c r="H149" s="70"/>
      <c r="I149" s="70"/>
      <c r="J149" s="70"/>
      <c r="K149" s="70"/>
      <c r="L149" s="70"/>
      <c r="M149" s="70"/>
      <c r="N149" s="70"/>
      <c r="O149" s="70"/>
    </row>
    <row r="150" spans="1:15" x14ac:dyDescent="0.3">
      <c r="A150" s="71"/>
      <c r="C150" s="70"/>
      <c r="D150" s="71"/>
      <c r="E150" s="71"/>
      <c r="F150" s="71"/>
      <c r="G150" s="71"/>
      <c r="H150" s="70"/>
      <c r="I150" s="70"/>
      <c r="J150" s="70"/>
      <c r="K150" s="70"/>
      <c r="L150" s="70"/>
      <c r="M150" s="70"/>
      <c r="N150" s="70"/>
      <c r="O150" s="70"/>
    </row>
    <row r="151" spans="1:15" x14ac:dyDescent="0.3">
      <c r="A151" s="71"/>
      <c r="B151" s="71"/>
      <c r="C151" s="70"/>
      <c r="D151" s="71"/>
      <c r="E151" s="71"/>
      <c r="F151" s="71"/>
      <c r="G151" s="71"/>
      <c r="H151" s="70"/>
      <c r="I151" s="70"/>
      <c r="J151" s="70"/>
      <c r="K151" s="70"/>
      <c r="L151" s="70"/>
      <c r="M151" s="70"/>
      <c r="N151" s="70"/>
      <c r="O151" s="70"/>
    </row>
    <row r="152" spans="1:15" x14ac:dyDescent="0.3">
      <c r="A152" s="71"/>
      <c r="B152" s="71"/>
      <c r="C152" s="70"/>
      <c r="D152" s="71"/>
      <c r="E152" s="71"/>
      <c r="F152" s="71"/>
      <c r="G152" s="71"/>
      <c r="H152" s="70"/>
      <c r="I152" s="70"/>
      <c r="J152" s="70"/>
      <c r="K152" s="70"/>
      <c r="L152" s="70"/>
      <c r="M152" s="70"/>
      <c r="N152" s="70"/>
      <c r="O152" s="70"/>
    </row>
    <row r="153" spans="1:15" x14ac:dyDescent="0.3">
      <c r="A153" s="71"/>
      <c r="B153" s="71"/>
      <c r="C153" s="70"/>
      <c r="D153" s="71"/>
      <c r="E153" s="71"/>
      <c r="F153" s="71"/>
      <c r="G153" s="71"/>
      <c r="H153" s="70"/>
      <c r="I153" s="70"/>
      <c r="J153" s="70"/>
      <c r="K153" s="70"/>
      <c r="L153" s="70"/>
      <c r="M153" s="70"/>
      <c r="N153" s="70"/>
      <c r="O153" s="70"/>
    </row>
    <row r="154" spans="1:15" x14ac:dyDescent="0.3">
      <c r="A154" s="71"/>
      <c r="B154" s="71"/>
      <c r="C154" s="70"/>
      <c r="D154" s="71"/>
      <c r="E154" s="71"/>
      <c r="F154" s="71"/>
      <c r="G154" s="71"/>
      <c r="H154" s="70"/>
      <c r="I154" s="70"/>
      <c r="J154" s="70"/>
      <c r="K154" s="70"/>
      <c r="L154" s="70"/>
      <c r="M154" s="70"/>
      <c r="N154" s="70"/>
      <c r="O154" s="70"/>
    </row>
    <row r="155" spans="1:15" x14ac:dyDescent="0.3">
      <c r="A155" s="71"/>
      <c r="B155" s="71"/>
      <c r="C155" s="70"/>
      <c r="D155" s="71"/>
      <c r="E155" s="71"/>
      <c r="F155" s="71"/>
      <c r="G155" s="71"/>
      <c r="H155" s="70"/>
      <c r="I155" s="70"/>
      <c r="J155" s="70"/>
      <c r="K155" s="70"/>
      <c r="L155" s="70"/>
      <c r="M155" s="70"/>
      <c r="N155" s="70"/>
      <c r="O155" s="70"/>
    </row>
    <row r="156" spans="1:15" x14ac:dyDescent="0.3">
      <c r="A156" s="71"/>
      <c r="B156" s="71"/>
      <c r="C156" s="70"/>
      <c r="D156" s="71"/>
      <c r="E156" s="71"/>
      <c r="F156" s="71"/>
      <c r="G156" s="71"/>
      <c r="H156" s="70"/>
      <c r="I156" s="70"/>
      <c r="J156" s="70"/>
      <c r="K156" s="70"/>
      <c r="L156" s="70"/>
      <c r="M156" s="70"/>
      <c r="N156" s="70"/>
      <c r="O156" s="70"/>
    </row>
    <row r="157" spans="1:15" x14ac:dyDescent="0.3">
      <c r="A157" s="71"/>
      <c r="B157" s="71"/>
      <c r="C157" s="70"/>
      <c r="D157" s="71"/>
      <c r="E157" s="71"/>
      <c r="F157" s="71"/>
      <c r="G157" s="71"/>
      <c r="H157" s="70"/>
      <c r="I157" s="70"/>
      <c r="J157" s="70"/>
      <c r="K157" s="70"/>
      <c r="L157" s="70"/>
      <c r="M157" s="70"/>
      <c r="N157" s="70"/>
      <c r="O157" s="70"/>
    </row>
    <row r="158" spans="1:15" x14ac:dyDescent="0.3">
      <c r="A158" s="71"/>
      <c r="B158" s="71"/>
      <c r="C158" s="70"/>
      <c r="D158" s="71"/>
      <c r="E158" s="71"/>
      <c r="F158" s="71"/>
      <c r="G158" s="71"/>
      <c r="H158" s="70"/>
      <c r="I158" s="70"/>
      <c r="J158" s="70"/>
      <c r="K158" s="70"/>
      <c r="L158" s="70"/>
      <c r="M158" s="70"/>
      <c r="N158" s="70"/>
      <c r="O158" s="70"/>
    </row>
    <row r="159" spans="1:15" x14ac:dyDescent="0.3">
      <c r="A159" s="71"/>
      <c r="B159" s="71"/>
      <c r="C159" s="70"/>
      <c r="D159" s="71"/>
      <c r="E159" s="71"/>
      <c r="F159" s="71"/>
      <c r="G159" s="71"/>
      <c r="H159" s="70"/>
      <c r="I159" s="70"/>
      <c r="J159" s="70"/>
      <c r="K159" s="70"/>
      <c r="L159" s="70"/>
      <c r="M159" s="70"/>
      <c r="N159" s="70"/>
      <c r="O159" s="70"/>
    </row>
    <row r="160" spans="1:15" x14ac:dyDescent="0.3">
      <c r="A160" s="71"/>
      <c r="B160" s="71"/>
      <c r="C160" s="70"/>
      <c r="D160" s="71"/>
      <c r="E160" s="71"/>
      <c r="F160" s="71"/>
      <c r="G160" s="71"/>
      <c r="H160" s="70"/>
      <c r="I160" s="70"/>
      <c r="J160" s="70"/>
      <c r="K160" s="70"/>
      <c r="L160" s="70"/>
      <c r="M160" s="70"/>
      <c r="N160" s="70"/>
      <c r="O160" s="70"/>
    </row>
    <row r="161" spans="1:15" x14ac:dyDescent="0.3">
      <c r="A161" s="71"/>
      <c r="B161" s="71"/>
      <c r="C161" s="70"/>
      <c r="D161" s="71"/>
      <c r="E161" s="71"/>
      <c r="F161" s="71"/>
      <c r="G161" s="71"/>
      <c r="H161" s="70"/>
      <c r="I161" s="70"/>
      <c r="J161" s="70"/>
      <c r="K161" s="70"/>
      <c r="L161" s="70"/>
      <c r="M161" s="70"/>
      <c r="N161" s="70"/>
      <c r="O161" s="70"/>
    </row>
    <row r="162" spans="1:15" x14ac:dyDescent="0.3">
      <c r="A162" s="71"/>
      <c r="B162" s="71"/>
      <c r="C162" s="70"/>
      <c r="D162" s="71"/>
      <c r="E162" s="71"/>
      <c r="F162" s="71"/>
      <c r="G162" s="71"/>
      <c r="H162" s="70"/>
      <c r="I162" s="70"/>
      <c r="J162" s="70"/>
      <c r="K162" s="70"/>
      <c r="L162" s="70"/>
      <c r="M162" s="70"/>
      <c r="N162" s="70"/>
      <c r="O162" s="70"/>
    </row>
    <row r="163" spans="1:15" x14ac:dyDescent="0.3">
      <c r="A163" s="71"/>
      <c r="B163" s="71"/>
      <c r="C163" s="70"/>
      <c r="D163" s="71"/>
      <c r="E163" s="71"/>
      <c r="F163" s="71"/>
      <c r="G163" s="71"/>
      <c r="H163" s="70"/>
      <c r="I163" s="70"/>
      <c r="J163" s="70"/>
      <c r="K163" s="70"/>
      <c r="L163" s="70"/>
      <c r="M163" s="70"/>
      <c r="N163" s="70"/>
      <c r="O163" s="70"/>
    </row>
    <row r="164" spans="1:15" x14ac:dyDescent="0.3">
      <c r="A164" s="71"/>
      <c r="B164" s="71"/>
      <c r="C164" s="70"/>
      <c r="D164" s="71"/>
      <c r="E164" s="71"/>
      <c r="F164" s="71"/>
      <c r="G164" s="71"/>
      <c r="H164" s="70"/>
      <c r="I164" s="70"/>
      <c r="J164" s="70"/>
      <c r="K164" s="70"/>
      <c r="L164" s="70"/>
      <c r="M164" s="70"/>
      <c r="N164" s="70"/>
      <c r="O164" s="70"/>
    </row>
    <row r="165" spans="1:15" x14ac:dyDescent="0.3">
      <c r="A165" s="71"/>
      <c r="B165" s="71"/>
      <c r="C165" s="70"/>
      <c r="D165" s="71"/>
      <c r="E165" s="71"/>
      <c r="F165" s="71"/>
      <c r="G165" s="71"/>
      <c r="H165" s="70"/>
      <c r="I165" s="70"/>
      <c r="J165" s="70"/>
      <c r="K165" s="70"/>
      <c r="L165" s="70"/>
      <c r="M165" s="70"/>
      <c r="N165" s="70"/>
      <c r="O165" s="70"/>
    </row>
    <row r="166" spans="1:15" x14ac:dyDescent="0.3">
      <c r="A166" s="71"/>
      <c r="B166" s="71"/>
      <c r="C166" s="70"/>
      <c r="D166" s="71"/>
      <c r="E166" s="71"/>
      <c r="F166" s="71"/>
      <c r="G166" s="71"/>
      <c r="H166" s="70"/>
      <c r="I166" s="70"/>
      <c r="J166" s="70"/>
      <c r="K166" s="70"/>
      <c r="L166" s="70"/>
      <c r="M166" s="70"/>
      <c r="N166" s="70"/>
      <c r="O166" s="70"/>
    </row>
    <row r="167" spans="1:15" x14ac:dyDescent="0.3">
      <c r="A167" s="71"/>
      <c r="B167" s="71"/>
      <c r="C167" s="70"/>
      <c r="D167" s="71"/>
      <c r="E167" s="71"/>
      <c r="F167" s="71"/>
      <c r="G167" s="71"/>
      <c r="H167" s="70"/>
      <c r="I167" s="70"/>
      <c r="J167" s="70"/>
      <c r="K167" s="70"/>
      <c r="L167" s="70"/>
      <c r="M167" s="70"/>
      <c r="N167" s="70"/>
      <c r="O167" s="70"/>
    </row>
    <row r="168" spans="1:15" x14ac:dyDescent="0.3">
      <c r="A168" s="71"/>
      <c r="B168" s="71"/>
      <c r="C168" s="70"/>
      <c r="D168" s="71"/>
      <c r="E168" s="71"/>
      <c r="F168" s="71"/>
      <c r="G168" s="71"/>
      <c r="H168" s="70"/>
      <c r="I168" s="70"/>
      <c r="J168" s="70"/>
      <c r="K168" s="70"/>
      <c r="L168" s="70"/>
      <c r="M168" s="70"/>
      <c r="N168" s="70"/>
      <c r="O168" s="70"/>
    </row>
    <row r="169" spans="1:15" x14ac:dyDescent="0.3">
      <c r="A169" s="71"/>
      <c r="B169" s="71"/>
      <c r="C169" s="70"/>
      <c r="D169" s="71"/>
      <c r="E169" s="71"/>
      <c r="F169" s="71"/>
      <c r="G169" s="71"/>
      <c r="H169" s="70"/>
      <c r="I169" s="70"/>
      <c r="J169" s="70"/>
      <c r="K169" s="70"/>
      <c r="L169" s="70"/>
      <c r="M169" s="70"/>
      <c r="N169" s="70"/>
      <c r="O169" s="70"/>
    </row>
    <row r="170" spans="1:15" x14ac:dyDescent="0.3">
      <c r="A170" s="71"/>
      <c r="B170" s="71"/>
      <c r="C170" s="70"/>
      <c r="D170" s="71"/>
      <c r="E170" s="71"/>
      <c r="F170" s="71"/>
      <c r="G170" s="71"/>
      <c r="H170" s="70"/>
      <c r="I170" s="70"/>
      <c r="J170" s="70"/>
      <c r="K170" s="70"/>
      <c r="L170" s="70"/>
      <c r="M170" s="70"/>
      <c r="N170" s="70"/>
      <c r="O170" s="70"/>
    </row>
    <row r="171" spans="1:15" x14ac:dyDescent="0.3">
      <c r="A171" s="71"/>
      <c r="B171" s="71"/>
      <c r="C171" s="70"/>
      <c r="D171" s="71"/>
      <c r="E171" s="71"/>
      <c r="F171" s="71"/>
      <c r="G171" s="71"/>
      <c r="H171" s="70"/>
      <c r="I171" s="70"/>
      <c r="J171" s="70"/>
      <c r="K171" s="70"/>
      <c r="L171" s="70"/>
      <c r="M171" s="70"/>
      <c r="N171" s="70"/>
      <c r="O171" s="70"/>
    </row>
    <row r="172" spans="1:15" x14ac:dyDescent="0.3">
      <c r="A172" s="71"/>
      <c r="B172" s="71"/>
      <c r="C172" s="70"/>
      <c r="D172" s="71"/>
      <c r="E172" s="71"/>
      <c r="F172" s="71"/>
      <c r="G172" s="71"/>
      <c r="H172" s="70"/>
      <c r="I172" s="70"/>
      <c r="J172" s="70"/>
      <c r="K172" s="70"/>
      <c r="L172" s="70"/>
      <c r="M172" s="70"/>
      <c r="N172" s="70"/>
      <c r="O172" s="70"/>
    </row>
    <row r="173" spans="1:15" x14ac:dyDescent="0.3">
      <c r="A173" s="71"/>
      <c r="B173" s="71"/>
      <c r="C173" s="70"/>
      <c r="D173" s="71"/>
      <c r="E173" s="71"/>
      <c r="F173" s="71"/>
      <c r="G173" s="71"/>
      <c r="H173" s="70"/>
      <c r="I173" s="70"/>
      <c r="J173" s="70"/>
      <c r="K173" s="70"/>
      <c r="L173" s="70"/>
      <c r="M173" s="70"/>
      <c r="N173" s="70"/>
      <c r="O173" s="70"/>
    </row>
    <row r="174" spans="1:15" x14ac:dyDescent="0.3">
      <c r="A174" s="71"/>
      <c r="B174" s="71"/>
      <c r="C174" s="70"/>
      <c r="D174" s="71"/>
      <c r="E174" s="71"/>
      <c r="F174" s="71"/>
      <c r="G174" s="71"/>
      <c r="H174" s="70"/>
      <c r="I174" s="70"/>
      <c r="J174" s="70"/>
      <c r="K174" s="70"/>
      <c r="L174" s="70"/>
      <c r="M174" s="70"/>
      <c r="N174" s="70"/>
      <c r="O174" s="70"/>
    </row>
    <row r="175" spans="1:15" x14ac:dyDescent="0.3">
      <c r="A175" s="71"/>
      <c r="B175" s="71"/>
      <c r="C175" s="70"/>
      <c r="D175" s="71"/>
      <c r="E175" s="71"/>
      <c r="F175" s="71"/>
      <c r="G175" s="71"/>
      <c r="H175" s="70"/>
      <c r="I175" s="70"/>
      <c r="J175" s="70"/>
      <c r="K175" s="70"/>
      <c r="L175" s="70"/>
      <c r="M175" s="70"/>
      <c r="N175" s="70"/>
      <c r="O175" s="70"/>
    </row>
    <row r="176" spans="1:15" x14ac:dyDescent="0.3">
      <c r="A176" s="71"/>
      <c r="B176" s="71"/>
      <c r="C176" s="70"/>
      <c r="D176" s="71"/>
      <c r="E176" s="71"/>
      <c r="F176" s="71"/>
      <c r="G176" s="71"/>
      <c r="H176" s="70"/>
      <c r="I176" s="70"/>
      <c r="J176" s="70"/>
      <c r="K176" s="70"/>
      <c r="L176" s="70"/>
      <c r="M176" s="70"/>
      <c r="N176" s="70"/>
      <c r="O176" s="70"/>
    </row>
    <row r="177" spans="1:15" x14ac:dyDescent="0.3">
      <c r="A177" s="71"/>
      <c r="B177" s="71"/>
      <c r="C177" s="70"/>
      <c r="D177" s="71"/>
      <c r="E177" s="71"/>
      <c r="F177" s="71"/>
      <c r="G177" s="71"/>
      <c r="H177" s="70"/>
      <c r="I177" s="70"/>
      <c r="J177" s="70"/>
      <c r="K177" s="70"/>
      <c r="L177" s="70"/>
      <c r="M177" s="70"/>
      <c r="N177" s="70"/>
      <c r="O177" s="70"/>
    </row>
    <row r="178" spans="1:15" x14ac:dyDescent="0.3">
      <c r="A178" s="71"/>
      <c r="B178" s="71"/>
      <c r="C178" s="70"/>
      <c r="D178" s="71"/>
      <c r="E178" s="71"/>
      <c r="F178" s="71"/>
      <c r="G178" s="71"/>
      <c r="H178" s="70"/>
      <c r="I178" s="70"/>
      <c r="J178" s="70"/>
      <c r="K178" s="70"/>
      <c r="L178" s="70"/>
      <c r="M178" s="70"/>
      <c r="N178" s="70"/>
      <c r="O178" s="70"/>
    </row>
    <row r="179" spans="1:15" x14ac:dyDescent="0.3">
      <c r="A179" s="71"/>
      <c r="B179" s="71"/>
      <c r="C179" s="70"/>
      <c r="D179" s="71"/>
      <c r="E179" s="71"/>
      <c r="F179" s="71"/>
      <c r="G179" s="71"/>
      <c r="H179" s="70"/>
      <c r="I179" s="70"/>
      <c r="J179" s="70"/>
      <c r="K179" s="70"/>
      <c r="L179" s="70"/>
      <c r="M179" s="70"/>
      <c r="N179" s="70"/>
      <c r="O179" s="70"/>
    </row>
    <row r="180" spans="1:15" x14ac:dyDescent="0.3">
      <c r="A180" s="71"/>
      <c r="B180" s="71"/>
      <c r="C180" s="70"/>
      <c r="D180" s="71"/>
      <c r="E180" s="71"/>
      <c r="F180" s="71"/>
      <c r="G180" s="71"/>
      <c r="H180" s="70"/>
      <c r="I180" s="70"/>
      <c r="J180" s="70"/>
      <c r="K180" s="70"/>
      <c r="L180" s="70"/>
      <c r="M180" s="70"/>
      <c r="N180" s="70"/>
      <c r="O180" s="70"/>
    </row>
    <row r="181" spans="1:15" x14ac:dyDescent="0.3">
      <c r="A181" s="71"/>
      <c r="B181" s="71"/>
      <c r="C181" s="70"/>
      <c r="D181" s="71"/>
      <c r="E181" s="71"/>
      <c r="F181" s="71"/>
      <c r="G181" s="71"/>
      <c r="H181" s="70"/>
      <c r="I181" s="70"/>
      <c r="J181" s="70"/>
      <c r="K181" s="70"/>
      <c r="L181" s="70"/>
      <c r="M181" s="70"/>
      <c r="N181" s="70"/>
      <c r="O181" s="70"/>
    </row>
    <row r="182" spans="1:15" x14ac:dyDescent="0.3">
      <c r="A182" s="71"/>
      <c r="B182" s="71"/>
      <c r="C182" s="70"/>
      <c r="D182" s="71"/>
      <c r="E182" s="71"/>
      <c r="F182" s="71"/>
      <c r="G182" s="71"/>
      <c r="H182" s="70"/>
      <c r="I182" s="70"/>
      <c r="J182" s="70"/>
      <c r="K182" s="70"/>
      <c r="L182" s="70"/>
      <c r="M182" s="70"/>
      <c r="N182" s="70"/>
      <c r="O182" s="70"/>
    </row>
    <row r="183" spans="1:15" x14ac:dyDescent="0.3">
      <c r="A183" s="71"/>
      <c r="B183" s="71"/>
      <c r="C183" s="70"/>
      <c r="D183" s="71"/>
      <c r="E183" s="71"/>
      <c r="F183" s="71"/>
      <c r="G183" s="71"/>
      <c r="H183" s="70"/>
      <c r="I183" s="70"/>
      <c r="J183" s="70"/>
      <c r="K183" s="70"/>
      <c r="L183" s="70"/>
      <c r="M183" s="70"/>
      <c r="N183" s="70"/>
      <c r="O183" s="70"/>
    </row>
    <row r="184" spans="1:15" x14ac:dyDescent="0.3">
      <c r="A184" s="71"/>
      <c r="B184" s="71"/>
      <c r="C184" s="70"/>
      <c r="D184" s="71"/>
      <c r="E184" s="71"/>
      <c r="F184" s="71"/>
      <c r="G184" s="71"/>
      <c r="H184" s="70"/>
      <c r="I184" s="70"/>
      <c r="J184" s="70"/>
      <c r="K184" s="70"/>
      <c r="L184" s="70"/>
      <c r="M184" s="70"/>
      <c r="N184" s="70"/>
      <c r="O184" s="70"/>
    </row>
    <row r="185" spans="1:15" x14ac:dyDescent="0.3">
      <c r="A185" s="71"/>
      <c r="B185" s="71"/>
      <c r="C185" s="70"/>
      <c r="D185" s="71"/>
      <c r="E185" s="71"/>
      <c r="F185" s="71"/>
      <c r="G185" s="71"/>
      <c r="H185" s="70"/>
      <c r="I185" s="70"/>
      <c r="J185" s="70"/>
      <c r="K185" s="70"/>
      <c r="L185" s="70"/>
      <c r="M185" s="70"/>
      <c r="N185" s="70"/>
      <c r="O185" s="70"/>
    </row>
    <row r="186" spans="1:15" x14ac:dyDescent="0.3">
      <c r="A186" s="71"/>
      <c r="B186" s="71"/>
      <c r="C186" s="70"/>
      <c r="D186" s="71"/>
      <c r="E186" s="71"/>
      <c r="F186" s="71"/>
      <c r="G186" s="71"/>
      <c r="H186" s="70"/>
      <c r="I186" s="70"/>
      <c r="J186" s="70"/>
      <c r="K186" s="70"/>
      <c r="L186" s="70"/>
      <c r="M186" s="70"/>
      <c r="N186" s="70"/>
      <c r="O186" s="70"/>
    </row>
    <row r="187" spans="1:15" x14ac:dyDescent="0.3">
      <c r="A187" s="71"/>
      <c r="B187" s="71"/>
      <c r="C187" s="70"/>
      <c r="D187" s="71"/>
      <c r="E187" s="71"/>
      <c r="F187" s="71"/>
      <c r="G187" s="71"/>
      <c r="H187" s="70"/>
      <c r="I187" s="70"/>
      <c r="J187" s="70"/>
      <c r="K187" s="70"/>
      <c r="L187" s="70"/>
      <c r="M187" s="70"/>
      <c r="N187" s="70"/>
      <c r="O187" s="70"/>
    </row>
    <row r="188" spans="1:15" x14ac:dyDescent="0.3">
      <c r="A188" s="71"/>
      <c r="B188" s="71"/>
      <c r="C188" s="70"/>
      <c r="D188" s="71"/>
      <c r="E188" s="71"/>
      <c r="F188" s="71"/>
      <c r="G188" s="71"/>
      <c r="H188" s="70"/>
      <c r="I188" s="70"/>
      <c r="J188" s="70"/>
      <c r="K188" s="70"/>
      <c r="L188" s="70"/>
      <c r="M188" s="70"/>
      <c r="N188" s="70"/>
      <c r="O188" s="70"/>
    </row>
    <row r="189" spans="1:15" x14ac:dyDescent="0.3">
      <c r="A189" s="71"/>
      <c r="B189" s="71"/>
      <c r="C189" s="70"/>
      <c r="D189" s="71"/>
      <c r="E189" s="71"/>
      <c r="F189" s="71"/>
      <c r="G189" s="71"/>
      <c r="H189" s="70"/>
      <c r="I189" s="70"/>
      <c r="J189" s="70"/>
      <c r="K189" s="70"/>
      <c r="L189" s="70"/>
      <c r="M189" s="70"/>
      <c r="N189" s="70"/>
      <c r="O189" s="70"/>
    </row>
    <row r="190" spans="1:15" x14ac:dyDescent="0.3">
      <c r="A190" s="71"/>
      <c r="B190" s="71"/>
      <c r="C190" s="70"/>
      <c r="D190" s="71"/>
      <c r="E190" s="71"/>
      <c r="F190" s="71"/>
      <c r="G190" s="71"/>
      <c r="H190" s="70"/>
      <c r="I190" s="70"/>
      <c r="J190" s="70"/>
      <c r="K190" s="70"/>
      <c r="L190" s="70"/>
      <c r="M190" s="70"/>
      <c r="N190" s="70"/>
      <c r="O190" s="70"/>
    </row>
    <row r="191" spans="1:15" x14ac:dyDescent="0.3">
      <c r="A191" s="71"/>
      <c r="B191" s="71"/>
      <c r="C191" s="70"/>
      <c r="D191" s="71"/>
      <c r="E191" s="71"/>
      <c r="F191" s="71"/>
      <c r="G191" s="71"/>
      <c r="H191" s="70"/>
      <c r="I191" s="70"/>
      <c r="J191" s="70"/>
      <c r="K191" s="70"/>
      <c r="L191" s="70"/>
      <c r="M191" s="70"/>
      <c r="N191" s="70"/>
      <c r="O191" s="70"/>
    </row>
    <row r="192" spans="1:15" x14ac:dyDescent="0.3">
      <c r="A192" s="71"/>
      <c r="B192" s="71"/>
      <c r="C192" s="70"/>
      <c r="D192" s="71"/>
      <c r="E192" s="71"/>
      <c r="F192" s="71"/>
      <c r="G192" s="71"/>
      <c r="H192" s="70"/>
      <c r="I192" s="70"/>
      <c r="J192" s="70"/>
      <c r="K192" s="70"/>
      <c r="L192" s="70"/>
      <c r="M192" s="70"/>
      <c r="N192" s="70"/>
      <c r="O192" s="70"/>
    </row>
    <row r="193" spans="1:15" x14ac:dyDescent="0.3">
      <c r="A193" s="71"/>
      <c r="B193" s="71"/>
      <c r="C193" s="70"/>
      <c r="D193" s="71"/>
      <c r="E193" s="71"/>
      <c r="F193" s="71"/>
      <c r="G193" s="71"/>
      <c r="H193" s="70"/>
      <c r="I193" s="70"/>
      <c r="J193" s="70"/>
      <c r="K193" s="70"/>
      <c r="L193" s="70"/>
      <c r="M193" s="70"/>
      <c r="N193" s="70"/>
      <c r="O193" s="70"/>
    </row>
    <row r="194" spans="1:15" x14ac:dyDescent="0.3">
      <c r="A194" s="71"/>
      <c r="B194" s="71"/>
      <c r="C194" s="70"/>
      <c r="D194" s="71"/>
      <c r="E194" s="71"/>
      <c r="F194" s="71"/>
      <c r="G194" s="71"/>
      <c r="H194" s="70"/>
      <c r="I194" s="70"/>
      <c r="J194" s="70"/>
      <c r="K194" s="70"/>
      <c r="L194" s="70"/>
      <c r="M194" s="70"/>
      <c r="N194" s="70"/>
      <c r="O194" s="70"/>
    </row>
    <row r="195" spans="1:15" x14ac:dyDescent="0.3">
      <c r="A195" s="71"/>
      <c r="B195" s="71"/>
      <c r="C195" s="70"/>
      <c r="D195" s="71"/>
      <c r="E195" s="71"/>
      <c r="F195" s="71"/>
      <c r="G195" s="71"/>
      <c r="H195" s="70"/>
      <c r="I195" s="70"/>
      <c r="J195" s="70"/>
      <c r="K195" s="70"/>
      <c r="L195" s="70"/>
      <c r="M195" s="70"/>
      <c r="N195" s="70"/>
      <c r="O195" s="70"/>
    </row>
    <row r="196" spans="1:15" x14ac:dyDescent="0.3">
      <c r="A196" s="71"/>
      <c r="B196" s="71"/>
      <c r="C196" s="70"/>
      <c r="D196" s="71"/>
      <c r="E196" s="71"/>
      <c r="F196" s="71"/>
      <c r="G196" s="71"/>
      <c r="H196" s="70"/>
    </row>
    <row r="197" spans="1:15" x14ac:dyDescent="0.3">
      <c r="A197" s="71"/>
      <c r="B197" s="71"/>
      <c r="C197" s="70"/>
      <c r="D197" s="71"/>
      <c r="E197" s="71"/>
      <c r="F197" s="71"/>
      <c r="G197" s="71"/>
      <c r="H197" s="70"/>
    </row>
    <row r="198" spans="1:15" x14ac:dyDescent="0.3">
      <c r="A198" s="71"/>
      <c r="B198" s="71"/>
      <c r="C198" s="70"/>
      <c r="D198" s="71"/>
      <c r="E198" s="71"/>
      <c r="F198" s="71"/>
      <c r="G198" s="71"/>
      <c r="H198" s="70"/>
    </row>
    <row r="199" spans="1:15" x14ac:dyDescent="0.3">
      <c r="A199" s="71"/>
      <c r="B199" s="71"/>
      <c r="C199" s="70"/>
      <c r="D199" s="71"/>
      <c r="E199" s="71"/>
      <c r="F199" s="71"/>
      <c r="G199" s="71"/>
      <c r="H199" s="70"/>
    </row>
    <row r="200" spans="1:15" x14ac:dyDescent="0.3">
      <c r="A200" s="71"/>
      <c r="B200" s="71"/>
      <c r="C200" s="70"/>
      <c r="D200" s="71"/>
      <c r="E200" s="71"/>
      <c r="F200" s="71"/>
      <c r="G200" s="71"/>
      <c r="H200" s="70"/>
    </row>
    <row r="201" spans="1:15" x14ac:dyDescent="0.3">
      <c r="A201" s="71"/>
      <c r="B201" s="71"/>
      <c r="C201" s="70"/>
      <c r="D201" s="71"/>
      <c r="E201" s="71"/>
      <c r="F201" s="71"/>
      <c r="G201" s="71"/>
      <c r="H201" s="70"/>
    </row>
    <row r="202" spans="1:15" x14ac:dyDescent="0.3">
      <c r="A202" s="71"/>
      <c r="B202" s="71"/>
      <c r="C202" s="70"/>
      <c r="D202" s="71"/>
      <c r="E202" s="71"/>
      <c r="F202" s="71"/>
      <c r="G202" s="71"/>
      <c r="H202" s="70"/>
    </row>
    <row r="203" spans="1:15" x14ac:dyDescent="0.3">
      <c r="A203" s="71"/>
      <c r="B203" s="71"/>
      <c r="C203" s="70"/>
      <c r="D203" s="71"/>
      <c r="E203" s="71"/>
      <c r="F203" s="71"/>
      <c r="G203" s="71"/>
      <c r="H203" s="70"/>
    </row>
    <row r="204" spans="1:15" x14ac:dyDescent="0.3">
      <c r="A204" s="71"/>
      <c r="B204" s="71"/>
      <c r="C204" s="70"/>
      <c r="D204" s="71"/>
      <c r="E204" s="71"/>
      <c r="F204" s="71"/>
      <c r="G204" s="71"/>
      <c r="H204" s="70"/>
    </row>
    <row r="205" spans="1:15" x14ac:dyDescent="0.3">
      <c r="A205" s="71"/>
      <c r="B205" s="71"/>
      <c r="C205" s="70"/>
      <c r="D205" s="71"/>
      <c r="E205" s="71"/>
      <c r="F205" s="71"/>
      <c r="G205" s="71"/>
      <c r="H205" s="70"/>
    </row>
    <row r="206" spans="1:15" x14ac:dyDescent="0.3">
      <c r="A206" s="71"/>
      <c r="B206" s="71"/>
      <c r="C206" s="70"/>
      <c r="D206" s="71"/>
      <c r="E206" s="71"/>
      <c r="F206" s="71"/>
      <c r="G206" s="71"/>
      <c r="H206" s="70"/>
    </row>
    <row r="207" spans="1:15" x14ac:dyDescent="0.3">
      <c r="A207" s="71"/>
      <c r="B207" s="71"/>
      <c r="C207" s="70"/>
      <c r="D207" s="71"/>
      <c r="E207" s="71"/>
      <c r="F207" s="71"/>
      <c r="G207" s="71"/>
      <c r="H207" s="70"/>
    </row>
    <row r="208" spans="1:15" x14ac:dyDescent="0.3">
      <c r="A208" s="71"/>
      <c r="B208" s="71"/>
      <c r="C208" s="70"/>
      <c r="D208" s="71"/>
      <c r="E208" s="71"/>
      <c r="F208" s="71"/>
      <c r="G208" s="71"/>
      <c r="H208" s="70"/>
    </row>
    <row r="209" spans="1:8" x14ac:dyDescent="0.3">
      <c r="A209" s="71"/>
      <c r="B209" s="71"/>
      <c r="C209" s="70"/>
      <c r="D209" s="71"/>
      <c r="E209" s="71"/>
      <c r="F209" s="71"/>
      <c r="G209" s="71"/>
      <c r="H209" s="70"/>
    </row>
    <row r="210" spans="1:8" x14ac:dyDescent="0.3">
      <c r="A210" s="71"/>
      <c r="B210" s="71"/>
      <c r="C210" s="70"/>
      <c r="D210" s="71"/>
      <c r="E210" s="71"/>
      <c r="F210" s="71"/>
      <c r="G210" s="71"/>
      <c r="H210" s="70"/>
    </row>
    <row r="211" spans="1:8" x14ac:dyDescent="0.3">
      <c r="A211" s="71"/>
      <c r="B211" s="71"/>
      <c r="C211" s="70"/>
      <c r="D211" s="71"/>
      <c r="E211" s="71"/>
      <c r="F211" s="71"/>
      <c r="G211" s="71"/>
      <c r="H211" s="70"/>
    </row>
    <row r="212" spans="1:8" x14ac:dyDescent="0.3">
      <c r="A212" s="71"/>
      <c r="B212" s="71"/>
      <c r="C212" s="70"/>
      <c r="D212" s="71"/>
      <c r="E212" s="71"/>
      <c r="F212" s="71"/>
      <c r="G212" s="71"/>
      <c r="H212" s="70"/>
    </row>
    <row r="213" spans="1:8" x14ac:dyDescent="0.3">
      <c r="A213" s="71"/>
      <c r="B213" s="71"/>
      <c r="C213" s="70"/>
      <c r="D213" s="71"/>
      <c r="E213" s="71"/>
      <c r="F213" s="71"/>
      <c r="G213" s="71"/>
      <c r="H213" s="70"/>
    </row>
    <row r="214" spans="1:8" x14ac:dyDescent="0.3">
      <c r="A214" s="71"/>
      <c r="B214" s="71"/>
      <c r="C214" s="70"/>
      <c r="D214" s="71"/>
      <c r="E214" s="71"/>
      <c r="F214" s="71"/>
      <c r="G214" s="71"/>
      <c r="H214" s="70"/>
    </row>
    <row r="215" spans="1:8" x14ac:dyDescent="0.3">
      <c r="A215" s="71"/>
      <c r="B215" s="71"/>
      <c r="C215" s="70"/>
      <c r="D215" s="71"/>
      <c r="E215" s="71"/>
      <c r="F215" s="71"/>
      <c r="G215" s="71"/>
      <c r="H215" s="70"/>
    </row>
    <row r="216" spans="1:8" x14ac:dyDescent="0.3">
      <c r="A216" s="71"/>
      <c r="B216" s="71"/>
      <c r="C216" s="70"/>
      <c r="D216" s="71"/>
      <c r="E216" s="71"/>
      <c r="F216" s="71"/>
      <c r="G216" s="71"/>
      <c r="H216" s="70"/>
    </row>
    <row r="217" spans="1:8" x14ac:dyDescent="0.3">
      <c r="A217" s="71"/>
      <c r="B217" s="71"/>
      <c r="C217" s="70"/>
      <c r="D217" s="71"/>
      <c r="E217" s="71"/>
      <c r="F217" s="71"/>
      <c r="G217" s="71"/>
      <c r="H217" s="70"/>
    </row>
    <row r="218" spans="1:8" x14ac:dyDescent="0.3">
      <c r="A218" s="71"/>
      <c r="B218" s="71"/>
      <c r="C218" s="70"/>
      <c r="D218" s="71"/>
      <c r="E218" s="71"/>
      <c r="F218" s="71"/>
      <c r="G218" s="71"/>
      <c r="H218" s="70"/>
    </row>
    <row r="219" spans="1:8" x14ac:dyDescent="0.3">
      <c r="A219" s="71"/>
      <c r="B219" s="71"/>
      <c r="C219" s="70"/>
      <c r="D219" s="71"/>
      <c r="E219" s="71"/>
      <c r="F219" s="71"/>
      <c r="G219" s="71"/>
      <c r="H219" s="70"/>
    </row>
    <row r="220" spans="1:8" x14ac:dyDescent="0.3">
      <c r="A220" s="71"/>
      <c r="B220" s="71"/>
      <c r="C220" s="70"/>
      <c r="D220" s="71"/>
      <c r="E220" s="71"/>
      <c r="F220" s="71"/>
      <c r="G220" s="71"/>
      <c r="H220" s="70"/>
    </row>
    <row r="221" spans="1:8" x14ac:dyDescent="0.3">
      <c r="A221" s="71"/>
      <c r="B221" s="71"/>
      <c r="C221" s="70"/>
      <c r="D221" s="71"/>
      <c r="E221" s="71"/>
      <c r="F221" s="71"/>
      <c r="G221" s="71"/>
      <c r="H221" s="70"/>
    </row>
    <row r="222" spans="1:8" x14ac:dyDescent="0.3">
      <c r="A222" s="71"/>
      <c r="B222" s="71"/>
      <c r="C222" s="70"/>
      <c r="D222" s="71"/>
      <c r="E222" s="71"/>
      <c r="F222" s="71"/>
      <c r="G222" s="71"/>
      <c r="H222" s="70"/>
    </row>
    <row r="223" spans="1:8" x14ac:dyDescent="0.3">
      <c r="A223" s="71"/>
      <c r="B223" s="71"/>
      <c r="C223" s="70"/>
      <c r="D223" s="71"/>
      <c r="E223" s="71"/>
      <c r="F223" s="71"/>
      <c r="G223" s="71"/>
      <c r="H223" s="70"/>
    </row>
    <row r="224" spans="1:8" x14ac:dyDescent="0.3">
      <c r="A224" s="71"/>
      <c r="B224" s="71"/>
      <c r="C224" s="70"/>
      <c r="D224" s="71"/>
      <c r="E224" s="71"/>
      <c r="F224" s="71"/>
      <c r="G224" s="71"/>
      <c r="H224" s="70"/>
    </row>
    <row r="225" spans="1:8" x14ac:dyDescent="0.3">
      <c r="A225" s="71"/>
      <c r="B225" s="71"/>
      <c r="C225" s="70"/>
      <c r="D225" s="71"/>
      <c r="E225" s="71"/>
      <c r="F225" s="71"/>
      <c r="G225" s="71"/>
      <c r="H225" s="70"/>
    </row>
    <row r="226" spans="1:8" x14ac:dyDescent="0.3">
      <c r="A226" s="71"/>
      <c r="B226" s="71"/>
      <c r="C226" s="70"/>
      <c r="D226" s="71"/>
      <c r="E226" s="71"/>
      <c r="F226" s="71"/>
      <c r="G226" s="71"/>
      <c r="H226" s="70"/>
    </row>
    <row r="227" spans="1:8" x14ac:dyDescent="0.3">
      <c r="A227" s="71"/>
      <c r="B227" s="71"/>
      <c r="C227" s="70"/>
      <c r="D227" s="71"/>
      <c r="E227" s="71"/>
      <c r="F227" s="71"/>
      <c r="G227" s="71"/>
      <c r="H227" s="70"/>
    </row>
    <row r="228" spans="1:8" x14ac:dyDescent="0.3">
      <c r="A228" s="71"/>
      <c r="B228" s="71"/>
      <c r="C228" s="70"/>
      <c r="D228" s="71"/>
      <c r="E228" s="71"/>
      <c r="F228" s="71"/>
      <c r="G228" s="71"/>
      <c r="H228" s="70"/>
    </row>
    <row r="229" spans="1:8" x14ac:dyDescent="0.3">
      <c r="A229" s="71"/>
      <c r="B229" s="71"/>
      <c r="C229" s="70"/>
      <c r="D229" s="71"/>
      <c r="E229" s="71"/>
      <c r="F229" s="71"/>
      <c r="G229" s="71"/>
      <c r="H229" s="70"/>
    </row>
    <row r="230" spans="1:8" x14ac:dyDescent="0.3">
      <c r="A230" s="71"/>
      <c r="B230" s="71"/>
      <c r="C230" s="70"/>
      <c r="D230" s="71"/>
      <c r="E230" s="71"/>
      <c r="F230" s="71"/>
      <c r="G230" s="71"/>
      <c r="H230" s="70"/>
    </row>
    <row r="231" spans="1:8" x14ac:dyDescent="0.3">
      <c r="A231" s="71"/>
      <c r="B231" s="71"/>
      <c r="C231" s="70"/>
      <c r="D231" s="71"/>
      <c r="E231" s="71"/>
      <c r="F231" s="71"/>
      <c r="G231" s="71"/>
      <c r="H231" s="70"/>
    </row>
    <row r="232" spans="1:8" x14ac:dyDescent="0.3">
      <c r="A232" s="71"/>
      <c r="B232" s="71"/>
      <c r="C232" s="70"/>
      <c r="D232" s="71"/>
      <c r="E232" s="71"/>
      <c r="F232" s="71"/>
      <c r="G232" s="71"/>
      <c r="H232" s="70"/>
    </row>
    <row r="233" spans="1:8" x14ac:dyDescent="0.3">
      <c r="A233" s="71"/>
      <c r="B233" s="71"/>
      <c r="C233" s="70"/>
      <c r="D233" s="71"/>
      <c r="E233" s="71"/>
      <c r="F233" s="71"/>
      <c r="G233" s="71"/>
      <c r="H233" s="70"/>
    </row>
    <row r="234" spans="1:8" x14ac:dyDescent="0.3">
      <c r="A234" s="71"/>
      <c r="B234" s="71"/>
      <c r="C234" s="70"/>
      <c r="D234" s="71"/>
      <c r="E234" s="71"/>
      <c r="F234" s="71"/>
      <c r="G234" s="71"/>
      <c r="H234" s="70"/>
    </row>
    <row r="235" spans="1:8" x14ac:dyDescent="0.3">
      <c r="A235" s="71"/>
      <c r="B235" s="71"/>
      <c r="C235" s="70"/>
      <c r="D235" s="71"/>
      <c r="E235" s="71"/>
      <c r="F235" s="71"/>
      <c r="G235" s="71"/>
      <c r="H235" s="70"/>
    </row>
    <row r="236" spans="1:8" x14ac:dyDescent="0.3">
      <c r="A236" s="71"/>
      <c r="B236" s="71"/>
      <c r="C236" s="70"/>
      <c r="D236" s="71"/>
      <c r="E236" s="71"/>
      <c r="F236" s="71"/>
      <c r="G236" s="71"/>
      <c r="H236" s="70"/>
    </row>
    <row r="237" spans="1:8" x14ac:dyDescent="0.3">
      <c r="A237" s="71"/>
      <c r="B237" s="71"/>
      <c r="C237" s="70"/>
      <c r="D237" s="71"/>
      <c r="E237" s="71"/>
      <c r="F237" s="71"/>
      <c r="G237" s="71"/>
      <c r="H237" s="70"/>
    </row>
    <row r="238" spans="1:8" x14ac:dyDescent="0.3">
      <c r="A238" s="71"/>
      <c r="B238" s="71"/>
      <c r="C238" s="70"/>
      <c r="D238" s="71"/>
      <c r="E238" s="71"/>
      <c r="F238" s="71"/>
      <c r="G238" s="71"/>
      <c r="H238" s="70"/>
    </row>
    <row r="239" spans="1:8" x14ac:dyDescent="0.3">
      <c r="A239" s="71"/>
      <c r="B239" s="71"/>
      <c r="C239" s="70"/>
      <c r="D239" s="71"/>
      <c r="E239" s="71"/>
      <c r="F239" s="71"/>
      <c r="G239" s="71"/>
      <c r="H239" s="70"/>
    </row>
    <row r="240" spans="1:8" x14ac:dyDescent="0.3">
      <c r="A240" s="71"/>
      <c r="B240" s="71"/>
      <c r="C240" s="70"/>
      <c r="D240" s="71"/>
      <c r="E240" s="71"/>
      <c r="F240" s="71"/>
      <c r="G240" s="71"/>
      <c r="H240" s="70"/>
    </row>
    <row r="241" spans="1:8" x14ac:dyDescent="0.3">
      <c r="A241" s="71"/>
      <c r="B241" s="71"/>
      <c r="C241" s="70"/>
      <c r="D241" s="71"/>
      <c r="E241" s="71"/>
      <c r="F241" s="71"/>
      <c r="G241" s="71"/>
      <c r="H241" s="70"/>
    </row>
    <row r="242" spans="1:8" x14ac:dyDescent="0.3">
      <c r="A242" s="71"/>
      <c r="B242" s="71"/>
      <c r="C242" s="70"/>
      <c r="D242" s="71"/>
      <c r="E242" s="71"/>
      <c r="F242" s="71"/>
      <c r="G242" s="71"/>
      <c r="H242" s="70"/>
    </row>
    <row r="243" spans="1:8" x14ac:dyDescent="0.3">
      <c r="A243" s="71"/>
      <c r="B243" s="71"/>
      <c r="C243" s="70"/>
      <c r="D243" s="71"/>
      <c r="E243" s="71"/>
      <c r="F243" s="71"/>
      <c r="G243" s="71"/>
      <c r="H243" s="70"/>
    </row>
    <row r="244" spans="1:8" x14ac:dyDescent="0.3">
      <c r="A244" s="71"/>
      <c r="B244" s="71"/>
      <c r="C244" s="70"/>
      <c r="D244" s="71"/>
      <c r="E244" s="71"/>
      <c r="F244" s="71"/>
      <c r="G244" s="71"/>
      <c r="H244" s="70"/>
    </row>
    <row r="245" spans="1:8" x14ac:dyDescent="0.3">
      <c r="A245" s="71"/>
      <c r="B245" s="71"/>
      <c r="C245" s="70"/>
      <c r="D245" s="71"/>
      <c r="E245" s="71"/>
      <c r="F245" s="71"/>
      <c r="G245" s="71"/>
      <c r="H245" s="70"/>
    </row>
    <row r="246" spans="1:8" x14ac:dyDescent="0.3">
      <c r="A246" s="71"/>
      <c r="B246" s="71"/>
      <c r="C246" s="70"/>
      <c r="D246" s="71"/>
      <c r="E246" s="71"/>
      <c r="F246" s="71"/>
      <c r="G246" s="71"/>
      <c r="H246" s="70"/>
    </row>
    <row r="247" spans="1:8" x14ac:dyDescent="0.3">
      <c r="A247" s="71"/>
      <c r="B247" s="71"/>
      <c r="C247" s="70"/>
      <c r="D247" s="71"/>
      <c r="E247" s="71"/>
      <c r="F247" s="71"/>
      <c r="G247" s="71"/>
      <c r="H247" s="70"/>
    </row>
    <row r="248" spans="1:8" x14ac:dyDescent="0.3">
      <c r="A248" s="71"/>
      <c r="B248" s="71"/>
      <c r="C248" s="70"/>
      <c r="D248" s="71"/>
      <c r="E248" s="71"/>
      <c r="F248" s="71"/>
      <c r="G248" s="71"/>
      <c r="H248" s="70"/>
    </row>
    <row r="249" spans="1:8" x14ac:dyDescent="0.3">
      <c r="A249" s="71"/>
      <c r="B249" s="71"/>
      <c r="C249" s="70"/>
      <c r="D249" s="71"/>
      <c r="E249" s="71"/>
      <c r="F249" s="71"/>
      <c r="G249" s="71"/>
      <c r="H249" s="70"/>
    </row>
    <row r="250" spans="1:8" x14ac:dyDescent="0.3">
      <c r="A250" s="71"/>
      <c r="B250" s="71"/>
      <c r="C250" s="70"/>
      <c r="D250" s="71"/>
      <c r="E250" s="71"/>
      <c r="F250" s="71"/>
      <c r="G250" s="71"/>
      <c r="H250" s="70"/>
    </row>
    <row r="251" spans="1:8" x14ac:dyDescent="0.3">
      <c r="A251" s="71"/>
      <c r="B251" s="71"/>
      <c r="C251" s="70"/>
      <c r="D251" s="71"/>
      <c r="E251" s="71"/>
      <c r="F251" s="71"/>
      <c r="G251" s="71"/>
      <c r="H251" s="70"/>
    </row>
    <row r="252" spans="1:8" x14ac:dyDescent="0.3">
      <c r="A252" s="71"/>
      <c r="B252" s="71"/>
      <c r="C252" s="70"/>
      <c r="D252" s="71"/>
      <c r="E252" s="71"/>
      <c r="F252" s="71"/>
      <c r="G252" s="71"/>
      <c r="H252" s="70"/>
    </row>
    <row r="253" spans="1:8" x14ac:dyDescent="0.3">
      <c r="A253" s="71"/>
      <c r="B253" s="71"/>
      <c r="C253" s="70"/>
      <c r="D253" s="71"/>
      <c r="E253" s="71"/>
      <c r="F253" s="71"/>
      <c r="G253" s="71"/>
      <c r="H253" s="70"/>
    </row>
    <row r="254" spans="1:8" x14ac:dyDescent="0.3">
      <c r="A254" s="71"/>
      <c r="B254" s="71"/>
      <c r="C254" s="70"/>
      <c r="D254" s="71"/>
      <c r="E254" s="71"/>
      <c r="F254" s="71"/>
      <c r="G254" s="71"/>
      <c r="H254" s="70"/>
    </row>
    <row r="255" spans="1:8" x14ac:dyDescent="0.3">
      <c r="A255" s="71"/>
      <c r="B255" s="71"/>
      <c r="C255" s="70"/>
      <c r="D255" s="71"/>
      <c r="E255" s="71"/>
      <c r="F255" s="71"/>
      <c r="G255" s="71"/>
      <c r="H255" s="70"/>
    </row>
    <row r="256" spans="1:8" x14ac:dyDescent="0.3">
      <c r="A256" s="71"/>
      <c r="B256" s="71"/>
      <c r="C256" s="70"/>
      <c r="D256" s="71"/>
      <c r="E256" s="71"/>
      <c r="F256" s="71"/>
      <c r="G256" s="71"/>
      <c r="H256" s="70"/>
    </row>
    <row r="257" spans="1:8" x14ac:dyDescent="0.3">
      <c r="A257" s="71"/>
      <c r="B257" s="71"/>
      <c r="C257" s="70"/>
      <c r="D257" s="71"/>
      <c r="E257" s="71"/>
      <c r="F257" s="71"/>
      <c r="G257" s="71"/>
      <c r="H257" s="70"/>
    </row>
    <row r="258" spans="1:8" x14ac:dyDescent="0.3">
      <c r="A258" s="71"/>
      <c r="B258" s="71"/>
      <c r="C258" s="70"/>
      <c r="D258" s="71"/>
      <c r="E258" s="71"/>
      <c r="F258" s="71"/>
      <c r="G258" s="71"/>
    </row>
    <row r="259" spans="1:8" x14ac:dyDescent="0.3">
      <c r="A259" s="71"/>
      <c r="B259" s="71"/>
      <c r="C259" s="70"/>
      <c r="D259" s="71"/>
      <c r="E259" s="71"/>
      <c r="F259" s="71"/>
      <c r="G259" s="71"/>
    </row>
    <row r="260" spans="1:8" x14ac:dyDescent="0.3">
      <c r="A260" s="71"/>
      <c r="B260" s="71"/>
      <c r="C260" s="70"/>
      <c r="D260" s="71"/>
      <c r="E260" s="71"/>
      <c r="F260" s="71"/>
      <c r="G260" s="71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Q266"/>
  <sheetViews>
    <sheetView workbookViewId="0"/>
  </sheetViews>
  <sheetFormatPr baseColWidth="10" defaultRowHeight="14.4" x14ac:dyDescent="0.3"/>
  <cols>
    <col min="3" max="3" width="53.5546875" style="6" bestFit="1" customWidth="1"/>
    <col min="4" max="4" width="25.33203125" style="6" customWidth="1"/>
    <col min="5" max="5" width="15.109375" style="6" customWidth="1"/>
    <col min="6" max="6" width="11.44140625" style="6"/>
    <col min="8" max="12" width="11.44140625" style="70" customWidth="1"/>
    <col min="13" max="43" width="11.44140625" style="70"/>
  </cols>
  <sheetData>
    <row r="1" spans="1:7" ht="85.5" customHeight="1" thickBot="1" x14ac:dyDescent="0.35">
      <c r="C1" s="97" t="s">
        <v>726</v>
      </c>
      <c r="D1" s="71"/>
      <c r="E1" s="71"/>
      <c r="F1" s="71"/>
      <c r="G1" s="70"/>
    </row>
    <row r="2" spans="1:7" ht="19.8" x14ac:dyDescent="0.3">
      <c r="A2" s="117" t="s">
        <v>190</v>
      </c>
      <c r="B2" s="118" t="s">
        <v>5</v>
      </c>
      <c r="C2" s="118" t="s">
        <v>725</v>
      </c>
      <c r="D2" s="119" t="s">
        <v>205</v>
      </c>
      <c r="E2" s="119" t="s">
        <v>206</v>
      </c>
      <c r="F2" s="119" t="s">
        <v>189</v>
      </c>
      <c r="G2" s="121" t="s">
        <v>717</v>
      </c>
    </row>
    <row r="3" spans="1:7" ht="16.8" x14ac:dyDescent="0.35">
      <c r="A3" s="131">
        <v>82</v>
      </c>
      <c r="B3" s="132">
        <v>39262</v>
      </c>
      <c r="C3" s="133" t="s">
        <v>471</v>
      </c>
      <c r="D3" s="134">
        <f>IFERROR(VLOOKUP(B3,'Vta RdV'!$F$3:$G$999,2,0),0)</f>
        <v>14882.499999999996</v>
      </c>
      <c r="E3" s="134">
        <f>VLOOKUP(B3,Objetivos!$D$5:$E$170,2,0)</f>
        <v>12963.311018181817</v>
      </c>
      <c r="F3" s="135">
        <f>+D3/E3</f>
        <v>1.1480477463764005</v>
      </c>
      <c r="G3" s="136">
        <f>IF(D3="",0,RANK($F3,F3:F5,0))</f>
        <v>1</v>
      </c>
    </row>
    <row r="4" spans="1:7" ht="16.8" x14ac:dyDescent="0.35">
      <c r="A4" s="143">
        <v>82</v>
      </c>
      <c r="B4" s="144">
        <v>52512</v>
      </c>
      <c r="C4" s="145" t="s">
        <v>751</v>
      </c>
      <c r="D4" s="146">
        <f>IFERROR(VLOOKUP(B4,'Vta RdV'!$F$3:$G$999,2,0),0)</f>
        <v>13509.020000000002</v>
      </c>
      <c r="E4" s="146">
        <f>VLOOKUP(B4,Objetivos!$D$5:$E$170,2,0)</f>
        <v>12244.749541818182</v>
      </c>
      <c r="F4" s="147">
        <f>+D4/E4</f>
        <v>1.1032500055525098</v>
      </c>
      <c r="G4" s="148">
        <f>IF(D4="",0,RANK($F4,F3:F5,0))</f>
        <v>3</v>
      </c>
    </row>
    <row r="5" spans="1:7" ht="17.399999999999999" thickBot="1" x14ac:dyDescent="0.4">
      <c r="A5" s="137">
        <v>82</v>
      </c>
      <c r="B5" s="138">
        <v>39210</v>
      </c>
      <c r="C5" s="139" t="s">
        <v>708</v>
      </c>
      <c r="D5" s="140">
        <f>IFERROR(VLOOKUP(B5,'Vta RdV'!$F$3:$G$999,2,0),0)</f>
        <v>2709.82</v>
      </c>
      <c r="E5" s="140">
        <f>VLOOKUP(B5,Objetivos!$D$5:$E$170,2,0)</f>
        <v>2446.8590218181816</v>
      </c>
      <c r="F5" s="141">
        <f>+D5/E5</f>
        <v>1.1074687899208924</v>
      </c>
      <c r="G5" s="142">
        <f>IF(D5="",0,RANK($F5,F3:F5,0))</f>
        <v>2</v>
      </c>
    </row>
    <row r="6" spans="1:7" x14ac:dyDescent="0.3">
      <c r="A6" s="70"/>
      <c r="B6" s="70"/>
      <c r="C6" s="71"/>
      <c r="D6" s="71"/>
      <c r="E6" s="71"/>
      <c r="F6" s="71"/>
      <c r="G6" s="70"/>
    </row>
    <row r="7" spans="1:7" ht="19.5" customHeight="1" x14ac:dyDescent="0.3">
      <c r="A7" s="70"/>
      <c r="B7" s="70"/>
      <c r="C7" s="97" t="s">
        <v>722</v>
      </c>
      <c r="D7" s="71"/>
      <c r="E7" s="71"/>
      <c r="F7" s="71"/>
      <c r="G7" s="70"/>
    </row>
    <row r="8" spans="1:7" ht="15" thickBot="1" x14ac:dyDescent="0.35">
      <c r="A8" s="70"/>
      <c r="B8" s="70"/>
      <c r="C8" s="71"/>
      <c r="D8" s="71"/>
      <c r="E8" s="71"/>
      <c r="F8" s="71"/>
      <c r="G8" s="70"/>
    </row>
    <row r="9" spans="1:7" ht="19.8" x14ac:dyDescent="0.3">
      <c r="A9" s="122" t="s">
        <v>753</v>
      </c>
      <c r="B9" s="123" t="s">
        <v>724</v>
      </c>
      <c r="C9" s="123" t="s">
        <v>723</v>
      </c>
      <c r="D9" s="123" t="s">
        <v>205</v>
      </c>
      <c r="E9" s="123" t="s">
        <v>206</v>
      </c>
      <c r="F9" s="123" t="s">
        <v>207</v>
      </c>
      <c r="G9" s="124" t="s">
        <v>717</v>
      </c>
    </row>
    <row r="10" spans="1:7" ht="15" x14ac:dyDescent="0.3">
      <c r="A10" s="149">
        <v>52512</v>
      </c>
      <c r="B10" s="150">
        <v>39833</v>
      </c>
      <c r="C10" s="156" t="s">
        <v>192</v>
      </c>
      <c r="D10" s="152">
        <f>IFERROR(VLOOKUP(B10,'Vta RdV'!$A$3:$B$9999,2,0),0)</f>
        <v>2181.54</v>
      </c>
      <c r="E10" s="152">
        <f>IFERROR(VLOOKUP(B10,Objetivos!$G$5:$H$2200,2,0),0)</f>
        <v>1164.2174327272728</v>
      </c>
      <c r="F10" s="153">
        <f t="shared" ref="F10:F40" si="0">IFERROR((D10/E10),0)</f>
        <v>1.8738252311594128</v>
      </c>
      <c r="G10" s="154">
        <f>IF(D10=0,0,RANK($F10,F10:F11,0))</f>
        <v>1</v>
      </c>
    </row>
    <row r="11" spans="1:7" ht="15" x14ac:dyDescent="0.3">
      <c r="A11" s="155">
        <v>52512</v>
      </c>
      <c r="B11" s="150">
        <v>12016</v>
      </c>
      <c r="C11" s="156" t="s">
        <v>194</v>
      </c>
      <c r="D11" s="152">
        <f>IFERROR(VLOOKUP(B11,'Vta RdV'!$A$3:$B$9999,2,0),0)</f>
        <v>411.99</v>
      </c>
      <c r="E11" s="152">
        <f>IFERROR(VLOOKUP(B11,Objetivos!$G$5:$H$2200,2,0),0)</f>
        <v>927.60600727272731</v>
      </c>
      <c r="F11" s="153">
        <f t="shared" si="0"/>
        <v>0.44414330736311197</v>
      </c>
      <c r="G11" s="154">
        <f>IF(D11=0,0,RANK($F11,F10:F11,0))</f>
        <v>2</v>
      </c>
    </row>
    <row r="12" spans="1:7" ht="15" x14ac:dyDescent="0.3">
      <c r="A12" s="125">
        <v>52512</v>
      </c>
      <c r="B12" s="31">
        <v>52418</v>
      </c>
      <c r="C12" s="95" t="s">
        <v>193</v>
      </c>
      <c r="D12" s="101">
        <f>IFERROR(VLOOKUP(B12,'Vta RdV'!$A$3:$B$9999,2,0),0)</f>
        <v>1311.1399999999999</v>
      </c>
      <c r="E12" s="101">
        <f>IFERROR(VLOOKUP(B12,Objetivos!$G$5:$H$2200,2,0),0)</f>
        <v>1120.7163272727273</v>
      </c>
      <c r="F12" s="120">
        <f t="shared" si="0"/>
        <v>1.1699124641029102</v>
      </c>
      <c r="G12" s="126">
        <f>IF(D12=0,0,RANK($F12,F12:F13,0))</f>
        <v>2</v>
      </c>
    </row>
    <row r="13" spans="1:7" ht="15" x14ac:dyDescent="0.3">
      <c r="A13" s="127">
        <v>52512</v>
      </c>
      <c r="B13" s="31">
        <v>12005</v>
      </c>
      <c r="C13" s="95" t="s">
        <v>838</v>
      </c>
      <c r="D13" s="101">
        <f>IFERROR(VLOOKUP(B13,'Vta RdV'!$A$3:$B$9999,2,0),0)</f>
        <v>2357.37</v>
      </c>
      <c r="E13" s="101">
        <f>IFERROR(VLOOKUP(B13,Objetivos!$G$5:$H$2200,2,0),0)</f>
        <v>953.80813818181821</v>
      </c>
      <c r="F13" s="120">
        <f t="shared" si="0"/>
        <v>2.4715347936679377</v>
      </c>
      <c r="G13" s="126">
        <f>IF(D13=0,0,RANK($F13,F12:F13,0))</f>
        <v>1</v>
      </c>
    </row>
    <row r="14" spans="1:7" ht="15" x14ac:dyDescent="0.3">
      <c r="A14" s="149">
        <v>52512</v>
      </c>
      <c r="B14" s="150">
        <v>39774</v>
      </c>
      <c r="C14" s="156" t="s">
        <v>196</v>
      </c>
      <c r="D14" s="152">
        <f>IFERROR(VLOOKUP(B14,'Vta RdV'!$A$3:$B$9999,2,0),0)</f>
        <v>465.89</v>
      </c>
      <c r="E14" s="152">
        <f>IFERROR(VLOOKUP(B14,Objetivos!$G$5:$H$2200,2,0),0)</f>
        <v>1187.9218254545456</v>
      </c>
      <c r="F14" s="153">
        <f t="shared" si="0"/>
        <v>0.39218910707506544</v>
      </c>
      <c r="G14" s="154">
        <f>IF(D14=0,0,RANK($F14,F14:F15,0))</f>
        <v>2</v>
      </c>
    </row>
    <row r="15" spans="1:7" ht="15" x14ac:dyDescent="0.3">
      <c r="A15" s="155">
        <v>52512</v>
      </c>
      <c r="B15" s="150">
        <v>12025</v>
      </c>
      <c r="C15" s="156" t="s">
        <v>195</v>
      </c>
      <c r="D15" s="152">
        <f>IFERROR(VLOOKUP(B15,'Vta RdV'!$A$3:$B$9999,2,0),0)</f>
        <v>596.44000000000005</v>
      </c>
      <c r="E15" s="152">
        <f>IFERROR(VLOOKUP(B15,Objetivos!$G$5:$H$2200,2,0),0)</f>
        <v>1089.275010909091</v>
      </c>
      <c r="F15" s="153">
        <f t="shared" si="0"/>
        <v>0.54755685573124557</v>
      </c>
      <c r="G15" s="154">
        <f>IF(D15=0,0,RANK($F15,F14:F15,0))</f>
        <v>1</v>
      </c>
    </row>
    <row r="16" spans="1:7" ht="15" x14ac:dyDescent="0.3">
      <c r="A16" s="125">
        <v>52512</v>
      </c>
      <c r="B16" s="31">
        <v>39771</v>
      </c>
      <c r="C16" s="94" t="s">
        <v>747</v>
      </c>
      <c r="D16" s="101">
        <f>IFERROR(VLOOKUP(B16,'Vta RdV'!$A$3:$B$9999,2,0),0)</f>
        <v>789.50999999999988</v>
      </c>
      <c r="E16" s="101">
        <f>IFERROR(VLOOKUP(B16,Objetivos!$G$5:$H$2200,2,0),0)</f>
        <v>1182.225549090909</v>
      </c>
      <c r="F16" s="120">
        <f t="shared" si="0"/>
        <v>0.66781672973241535</v>
      </c>
      <c r="G16" s="126">
        <f>IF(D16=0,0,RANK($F16,F16:F17,0))</f>
        <v>2</v>
      </c>
    </row>
    <row r="17" spans="1:7" ht="15" x14ac:dyDescent="0.3">
      <c r="A17" s="127">
        <v>52512</v>
      </c>
      <c r="B17" s="31">
        <v>53759</v>
      </c>
      <c r="C17" s="95" t="s">
        <v>704</v>
      </c>
      <c r="D17" s="101">
        <f>IFERROR(VLOOKUP(B17,'Vta RdV'!$A$3:$B$9999,2,0),0)</f>
        <v>1219.0800000000002</v>
      </c>
      <c r="E17" s="101">
        <f>IFERROR(VLOOKUP(B17,Objetivos!$G$5:$H$2200,2,0),0)</f>
        <v>785.97633454545462</v>
      </c>
      <c r="F17" s="120">
        <f t="shared" si="0"/>
        <v>1.5510390662144018</v>
      </c>
      <c r="G17" s="126">
        <f>IF(D17=0,0,RANK($F17,F16:F17,0))</f>
        <v>1</v>
      </c>
    </row>
    <row r="18" spans="1:7" ht="15" x14ac:dyDescent="0.3">
      <c r="A18" s="157">
        <v>52512</v>
      </c>
      <c r="B18" s="150">
        <v>53863</v>
      </c>
      <c r="C18" s="151" t="s">
        <v>705</v>
      </c>
      <c r="D18" s="152">
        <f>IFERROR(VLOOKUP(B18,'Vta RdV'!$A$3:$B$9999,2,0),0)</f>
        <v>989.33999999999992</v>
      </c>
      <c r="E18" s="152">
        <f>IFERROR(VLOOKUP(B18,Objetivos!$G$5:$H$2200,2,0),0)</f>
        <v>768.34565818181818</v>
      </c>
      <c r="F18" s="153">
        <f t="shared" si="0"/>
        <v>1.2876235968341823</v>
      </c>
      <c r="G18" s="154">
        <f>IF(D18=0,0,RANK($F18,F18:F19,0))</f>
        <v>1</v>
      </c>
    </row>
    <row r="19" spans="1:7" ht="15" x14ac:dyDescent="0.3">
      <c r="A19" s="157">
        <v>52512</v>
      </c>
      <c r="B19" s="150">
        <v>53936</v>
      </c>
      <c r="C19" s="156" t="s">
        <v>752</v>
      </c>
      <c r="D19" s="152">
        <f>IFERROR(VLOOKUP(B19,'Vta RdV'!$A$3:$B$9999,2,0),0)</f>
        <v>604.48</v>
      </c>
      <c r="E19" s="152">
        <f>IFERROR(VLOOKUP(B19,Objetivos!$G$5:$H$2200,2,0),0)</f>
        <v>913.16581818181828</v>
      </c>
      <c r="F19" s="153">
        <f t="shared" si="0"/>
        <v>0.66196082678999646</v>
      </c>
      <c r="G19" s="154">
        <f>IF(D19=0,0,RANK($F19,F18:F19,0))</f>
        <v>2</v>
      </c>
    </row>
    <row r="20" spans="1:7" ht="15" x14ac:dyDescent="0.3">
      <c r="A20" s="191">
        <v>52512</v>
      </c>
      <c r="B20" s="31">
        <v>53937</v>
      </c>
      <c r="C20" s="94" t="s">
        <v>810</v>
      </c>
      <c r="D20" s="101">
        <f>IFERROR(VLOOKUP(B20,'Vta RdV'!$A$3:$B$9999,2,0),0)</f>
        <v>661.56000000000006</v>
      </c>
      <c r="E20" s="101">
        <f>IFERROR(VLOOKUP(B20,Objetivos!$G$5:$H$2200,2,0),0)</f>
        <v>864.45378909090925</v>
      </c>
      <c r="F20" s="120">
        <f t="shared" si="0"/>
        <v>0.76529249839453006</v>
      </c>
      <c r="G20" s="126">
        <f>IF(D20=0,0,RANK($F20,F20:F21,0))</f>
        <v>2</v>
      </c>
    </row>
    <row r="21" spans="1:7" ht="15" x14ac:dyDescent="0.3">
      <c r="A21" s="192">
        <v>52512</v>
      </c>
      <c r="B21" s="31">
        <v>53968</v>
      </c>
      <c r="C21" s="95" t="s">
        <v>807</v>
      </c>
      <c r="D21" s="101">
        <f>IFERROR(VLOOKUP(B21,'Vta RdV'!$A$3:$B$9999,2,0),0)</f>
        <v>1920.68</v>
      </c>
      <c r="E21" s="101">
        <f>IFERROR(VLOOKUP(B21,Objetivos!$G$5:$H$2200,2,0),0)</f>
        <v>1134.6665963636365</v>
      </c>
      <c r="F21" s="120">
        <f t="shared" si="0"/>
        <v>1.6927263093452898</v>
      </c>
      <c r="G21" s="126">
        <f>IF(D21=0,0,RANK($F21,F21:F24,0))</f>
        <v>1</v>
      </c>
    </row>
    <row r="22" spans="1:7" ht="15" x14ac:dyDescent="0.3">
      <c r="A22" s="193">
        <v>52512</v>
      </c>
      <c r="B22" s="150">
        <v>53978</v>
      </c>
      <c r="C22" s="151" t="s">
        <v>808</v>
      </c>
      <c r="D22" s="152">
        <f>IFERROR(VLOOKUP(B22,'Vta RdV'!$A$3:$B$9999,2,0),0)</f>
        <v>158.11000000000001</v>
      </c>
      <c r="E22" s="152">
        <f>IFERROR(VLOOKUP(B22,Objetivos!$G$5:$H$2200,2,0),0)</f>
        <v>152.37105454545454</v>
      </c>
      <c r="F22" s="153">
        <f t="shared" ref="F22:F23" si="1">IFERROR((D22/E22),0)</f>
        <v>1.0376642760113828</v>
      </c>
      <c r="G22" s="154">
        <f>IF(D22=0,0,RANK($F22,F22:F23,0))</f>
        <v>1</v>
      </c>
    </row>
    <row r="23" spans="1:7" ht="15" x14ac:dyDescent="0.3">
      <c r="A23" s="194">
        <v>39262</v>
      </c>
      <c r="B23" s="150">
        <v>53967</v>
      </c>
      <c r="C23" s="156" t="s">
        <v>824</v>
      </c>
      <c r="D23" s="152">
        <f>IFERROR(VLOOKUP(B23,'Vta RdV'!$A$3:$B$9999,2,0),0)</f>
        <v>88.85</v>
      </c>
      <c r="E23" s="152">
        <f>IFERROR(VLOOKUP(B23,Objetivos!$G$5:$H$2200,2,0),0)</f>
        <v>152.37105454545454</v>
      </c>
      <c r="F23" s="153">
        <f t="shared" si="1"/>
        <v>0.58311600103479444</v>
      </c>
      <c r="G23" s="154">
        <f>IF(D23=0,0,RANK($F23,F22:F23,0))</f>
        <v>2</v>
      </c>
    </row>
    <row r="24" spans="1:7" ht="15" x14ac:dyDescent="0.3">
      <c r="A24" s="125">
        <v>39262</v>
      </c>
      <c r="B24" s="31">
        <v>12006</v>
      </c>
      <c r="C24" s="94" t="s">
        <v>197</v>
      </c>
      <c r="D24" s="101">
        <f>IFERROR(VLOOKUP(B24,'Vta RdV'!$A$3:$B$9999,2,0),0)</f>
        <v>458.01</v>
      </c>
      <c r="E24" s="101">
        <f>IFERROR(VLOOKUP(B24,Objetivos!$G$5:$H$2200,2,0),0)</f>
        <v>1344.5518763636364</v>
      </c>
      <c r="F24" s="120">
        <f t="shared" si="0"/>
        <v>0.34064137505701592</v>
      </c>
      <c r="G24" s="126">
        <f>IF(D24=0,0,RANK($F24,F24:F25,0))</f>
        <v>2</v>
      </c>
    </row>
    <row r="25" spans="1:7" ht="15" x14ac:dyDescent="0.3">
      <c r="A25" s="127">
        <v>39262</v>
      </c>
      <c r="B25" s="31">
        <v>30070</v>
      </c>
      <c r="C25" s="95" t="s">
        <v>198</v>
      </c>
      <c r="D25" s="101">
        <f>IFERROR(VLOOKUP(B25,'Vta RdV'!$A$3:$B$9999,2,0),0)</f>
        <v>1312.14</v>
      </c>
      <c r="E25" s="101">
        <f>IFERROR(VLOOKUP(B25,Objetivos!$G$5:$H$2200,2,0),0)</f>
        <v>1390.396930909091</v>
      </c>
      <c r="F25" s="120">
        <f t="shared" si="0"/>
        <v>0.94371612223142376</v>
      </c>
      <c r="G25" s="126">
        <f>IF(D25=0,0,RANK($F25,F25:F26,0))</f>
        <v>1</v>
      </c>
    </row>
    <row r="26" spans="1:7" ht="15" x14ac:dyDescent="0.3">
      <c r="A26" s="149">
        <v>39262</v>
      </c>
      <c r="B26" s="150">
        <v>12011</v>
      </c>
      <c r="C26" s="151" t="s">
        <v>199</v>
      </c>
      <c r="D26" s="152">
        <f>IFERROR(VLOOKUP(B26,'Vta RdV'!$A$3:$B$9999,2,0),0)</f>
        <v>643.33000000000004</v>
      </c>
      <c r="E26" s="152">
        <f>IFERROR(VLOOKUP(B26,Objetivos!$G$5:$H$2200,2,0),0)</f>
        <v>969.61664727272728</v>
      </c>
      <c r="F26" s="153">
        <f t="shared" si="0"/>
        <v>0.66348902095432827</v>
      </c>
      <c r="G26" s="154">
        <f>IF(D26=0,0,RANK($F26,F26:F27,0))</f>
        <v>2</v>
      </c>
    </row>
    <row r="27" spans="1:7" ht="15" x14ac:dyDescent="0.3">
      <c r="A27" s="155">
        <v>39262</v>
      </c>
      <c r="B27" s="150">
        <v>12013</v>
      </c>
      <c r="C27" s="156" t="s">
        <v>200</v>
      </c>
      <c r="D27" s="152">
        <f>IFERROR(VLOOKUP(B27,'Vta RdV'!$A$3:$B$9999,2,0),0)</f>
        <v>1710.4</v>
      </c>
      <c r="E27" s="152">
        <f>IFERROR(VLOOKUP(B27,Objetivos!$G$5:$H$2200,2,0),0)</f>
        <v>1201.4761599999999</v>
      </c>
      <c r="F27" s="153">
        <f t="shared" si="0"/>
        <v>1.4235821374932651</v>
      </c>
      <c r="G27" s="154">
        <f>IF(D27=0,0,RANK($F27,F26:F27,0))</f>
        <v>1</v>
      </c>
    </row>
    <row r="28" spans="1:7" ht="15" x14ac:dyDescent="0.3">
      <c r="A28" s="125">
        <v>39262</v>
      </c>
      <c r="B28" s="31">
        <v>28003</v>
      </c>
      <c r="C28" s="94" t="s">
        <v>204</v>
      </c>
      <c r="D28" s="101">
        <f>IFERROR(VLOOKUP(B28,'Vta RdV'!$A$3:$B$9999,2,0),0)</f>
        <v>640.04999999999995</v>
      </c>
      <c r="E28" s="101">
        <f>IFERROR(VLOOKUP(B28,Objetivos!$G$5:$H$2200,2,0),0)</f>
        <v>1170.9199563636364</v>
      </c>
      <c r="F28" s="120">
        <f t="shared" si="0"/>
        <v>0.54662148041930592</v>
      </c>
      <c r="G28" s="126">
        <f>IF(D28=0,0,RANK($F28,F28:F29,0))</f>
        <v>2</v>
      </c>
    </row>
    <row r="29" spans="1:7" ht="15" x14ac:dyDescent="0.3">
      <c r="A29" s="127">
        <v>39262</v>
      </c>
      <c r="B29" s="31">
        <v>12018</v>
      </c>
      <c r="C29" s="95" t="s">
        <v>202</v>
      </c>
      <c r="D29" s="101">
        <f>IFERROR(VLOOKUP(B29,'Vta RdV'!$A$3:$B$9999,2,0),0)</f>
        <v>3049.82</v>
      </c>
      <c r="E29" s="101">
        <f>IFERROR(VLOOKUP(B29,Objetivos!$G$5:$H$2200,2,0),0)</f>
        <v>1219.027592727273</v>
      </c>
      <c r="F29" s="120">
        <f t="shared" si="0"/>
        <v>2.5018465686874087</v>
      </c>
      <c r="G29" s="126">
        <f>IF(D29=0,0,RANK($F29,F29:F30,0))</f>
        <v>1</v>
      </c>
    </row>
    <row r="30" spans="1:7" ht="15" x14ac:dyDescent="0.3">
      <c r="A30" s="149">
        <v>39262</v>
      </c>
      <c r="B30" s="150">
        <v>39770</v>
      </c>
      <c r="C30" s="151" t="s">
        <v>201</v>
      </c>
      <c r="D30" s="152">
        <f>IFERROR(VLOOKUP(B30,'Vta RdV'!$A$3:$B$9999,2,0),0)</f>
        <v>991.52</v>
      </c>
      <c r="E30" s="152">
        <f>IFERROR(VLOOKUP(B30,Objetivos!$G$5:$H$2200,2,0),0)</f>
        <v>962.42501090909082</v>
      </c>
      <c r="F30" s="153">
        <f t="shared" si="0"/>
        <v>1.0302309154075564</v>
      </c>
      <c r="G30" s="154">
        <f>IF(D30=0,0,RANK($F30,F30:F31,0))</f>
        <v>2</v>
      </c>
    </row>
    <row r="31" spans="1:7" ht="15" x14ac:dyDescent="0.3">
      <c r="A31" s="157">
        <v>39262</v>
      </c>
      <c r="B31" s="150">
        <v>12014</v>
      </c>
      <c r="C31" s="156" t="s">
        <v>688</v>
      </c>
      <c r="D31" s="152">
        <f>IFERROR(VLOOKUP(B31,'Vta RdV'!$A$3:$B$9999,2,0),0)</f>
        <v>1125</v>
      </c>
      <c r="E31" s="152">
        <f>IFERROR(VLOOKUP(B31,Objetivos!$G$5:$H$2200,2,0),0)</f>
        <v>601.47532363636367</v>
      </c>
      <c r="F31" s="153">
        <f t="shared" si="0"/>
        <v>1.8704009221833775</v>
      </c>
      <c r="G31" s="154">
        <f>IF(D31=0,0,RANK($F31,F30:F31,0))</f>
        <v>1</v>
      </c>
    </row>
    <row r="32" spans="1:7" ht="15" x14ac:dyDescent="0.3">
      <c r="A32" s="125">
        <v>39262</v>
      </c>
      <c r="B32" s="31">
        <v>39803</v>
      </c>
      <c r="C32" s="94" t="s">
        <v>203</v>
      </c>
      <c r="D32" s="101">
        <f>IFERROR(VLOOKUP(B32,'Vta RdV'!$A$3:$B$9999,2,0),0)</f>
        <v>968.52</v>
      </c>
      <c r="E32" s="101">
        <f>IFERROR(VLOOKUP(B32,Objetivos!$G$5:$H$2200,2,0),0)</f>
        <v>1102.2860363636364</v>
      </c>
      <c r="F32" s="120">
        <f t="shared" si="0"/>
        <v>0.87864671060796429</v>
      </c>
      <c r="G32" s="126">
        <f>IF(D32=0,0,RANK($F32,F32:F33,0))</f>
        <v>2</v>
      </c>
    </row>
    <row r="33" spans="1:7" ht="15" x14ac:dyDescent="0.3">
      <c r="A33" s="127">
        <v>39262</v>
      </c>
      <c r="B33" s="31">
        <v>53566</v>
      </c>
      <c r="C33" s="95" t="s">
        <v>748</v>
      </c>
      <c r="D33" s="101">
        <f>IFERROR(VLOOKUP(B33,'Vta RdV'!$A$3:$B$9999,2,0),0)</f>
        <v>1963.9399999999998</v>
      </c>
      <c r="E33" s="101">
        <f>IFERROR(VLOOKUP(B33,Objetivos!$G$5:$H$2200,2,0),0)</f>
        <v>1319.2245890909091</v>
      </c>
      <c r="F33" s="120">
        <f t="shared" si="0"/>
        <v>1.4887078487169274</v>
      </c>
      <c r="G33" s="126">
        <f>IF(D33=0,0,RANK($F33,F32:F33,0))</f>
        <v>1</v>
      </c>
    </row>
    <row r="34" spans="1:7" ht="15" x14ac:dyDescent="0.3">
      <c r="A34" s="149">
        <v>39262</v>
      </c>
      <c r="B34" s="150">
        <v>53461</v>
      </c>
      <c r="C34" s="151" t="s">
        <v>749</v>
      </c>
      <c r="D34" s="152">
        <f>IFERROR(VLOOKUP(B34,'Vta RdV'!$A$3:$B$9999,2,0),0)</f>
        <v>1363.3099999999997</v>
      </c>
      <c r="E34" s="152">
        <f>IFERROR(VLOOKUP(B34,Objetivos!$G$5:$H$2200,2,0),0)</f>
        <v>734.51576727272732</v>
      </c>
      <c r="F34" s="153">
        <f t="shared" si="0"/>
        <v>1.8560663511172792</v>
      </c>
      <c r="G34" s="154">
        <f>IF(D34=0,0,RANK($F34,F34:F35,0))</f>
        <v>1</v>
      </c>
    </row>
    <row r="35" spans="1:7" ht="15" x14ac:dyDescent="0.3">
      <c r="A35" s="157">
        <v>39262</v>
      </c>
      <c r="B35" s="150">
        <v>53889</v>
      </c>
      <c r="C35" s="156" t="s">
        <v>706</v>
      </c>
      <c r="D35" s="152">
        <f>IFERROR(VLOOKUP(B35,'Vta RdV'!$A$3:$B$9999,2,0),0)</f>
        <v>517</v>
      </c>
      <c r="E35" s="152">
        <f>IFERROR(VLOOKUP(B35,Objetivos!$G$5:$H$2200,2,0),0)</f>
        <v>795.02407272727282</v>
      </c>
      <c r="F35" s="153">
        <f t="shared" si="0"/>
        <v>0.65029477437893013</v>
      </c>
      <c r="G35" s="154">
        <f>IF(D35=0,0,RANK($F35,F34:F35,0))</f>
        <v>2</v>
      </c>
    </row>
    <row r="36" spans="1:7" ht="15" x14ac:dyDescent="0.3">
      <c r="A36" s="125">
        <v>39210</v>
      </c>
      <c r="B36" s="31">
        <v>53907</v>
      </c>
      <c r="C36" s="94" t="s">
        <v>709</v>
      </c>
      <c r="D36" s="101">
        <f>IFERROR(VLOOKUP(B36,'Vta RdV'!$A$3:$B$9999,2,0),0)</f>
        <v>1102.44</v>
      </c>
      <c r="E36" s="101">
        <f>IFERROR(VLOOKUP(B36,Objetivos!$G$5:$H$2200,2,0),0)</f>
        <v>272.42768727272727</v>
      </c>
      <c r="F36" s="120">
        <f t="shared" ref="F36:F37" si="2">IFERROR((D36/E36),0)</f>
        <v>4.0467252467490491</v>
      </c>
      <c r="G36" s="126">
        <f>IF(D36=0,0,RANK($F36,F36:F37,0))</f>
        <v>1</v>
      </c>
    </row>
    <row r="37" spans="1:7" ht="15" x14ac:dyDescent="0.3">
      <c r="A37" s="127">
        <v>39210</v>
      </c>
      <c r="B37" s="31">
        <v>53910</v>
      </c>
      <c r="C37" s="95" t="s">
        <v>750</v>
      </c>
      <c r="D37" s="101">
        <f>IFERROR(VLOOKUP(B37,'Vta RdV'!$A$3:$B$9999,2,0),0)</f>
        <v>443.77</v>
      </c>
      <c r="E37" s="101">
        <f>IFERROR(VLOOKUP(B37,Objetivos!$G$5:$H$2200,2,0),0)</f>
        <v>704.14995636363642</v>
      </c>
      <c r="F37" s="120">
        <f t="shared" si="2"/>
        <v>0.63022087268415417</v>
      </c>
      <c r="G37" s="126">
        <f>IF(D37=0,0,RANK($F37,F36:F37,0))</f>
        <v>2</v>
      </c>
    </row>
    <row r="38" spans="1:7" ht="15" x14ac:dyDescent="0.3">
      <c r="A38" s="149">
        <v>39210</v>
      </c>
      <c r="B38" s="150">
        <v>53906</v>
      </c>
      <c r="C38" s="151" t="s">
        <v>707</v>
      </c>
      <c r="D38" s="152">
        <f>IFERROR(VLOOKUP(B38,'Vta RdV'!$A$3:$B$9999,2,0),0)</f>
        <v>27.630000000000003</v>
      </c>
      <c r="E38" s="152">
        <f>IFERROR(VLOOKUP(B38,Objetivos!$G$5:$H$2200,2,0),0)</f>
        <v>617.15984000000003</v>
      </c>
      <c r="F38" s="153">
        <f t="shared" si="0"/>
        <v>4.4769601340229788E-2</v>
      </c>
      <c r="G38" s="154">
        <f>IF(D38=0,0,RANK($F38,F38:F40,0))</f>
        <v>3</v>
      </c>
    </row>
    <row r="39" spans="1:7" ht="15" x14ac:dyDescent="0.3">
      <c r="A39" s="157">
        <v>39210</v>
      </c>
      <c r="B39" s="201">
        <v>53908</v>
      </c>
      <c r="C39" s="202" t="s">
        <v>710</v>
      </c>
      <c r="D39" s="152">
        <f>IFERROR(VLOOKUP(B39,'Vta RdV'!$A$3:$B$9999,2,0),0)</f>
        <v>194.39999999999998</v>
      </c>
      <c r="E39" s="152">
        <f>IFERROR(VLOOKUP(B39,Objetivos!$G$5:$H$2200,2,0),0)</f>
        <v>456.02739999999994</v>
      </c>
      <c r="F39" s="153">
        <f t="shared" ref="F39" si="3">IFERROR((D39/E39),0)</f>
        <v>0.42629017466932906</v>
      </c>
      <c r="G39" s="154">
        <f>IF(D39=0,0,RANK($F39,F38:F40,0))</f>
        <v>2</v>
      </c>
    </row>
    <row r="40" spans="1:7" ht="15.6" thickBot="1" x14ac:dyDescent="0.35">
      <c r="A40" s="195">
        <v>39210</v>
      </c>
      <c r="B40" s="196">
        <v>53979</v>
      </c>
      <c r="C40" s="197" t="s">
        <v>809</v>
      </c>
      <c r="D40" s="198">
        <f>IFERROR(VLOOKUP(B40,'Vta RdV'!$A$3:$B$9999,2,0),0)</f>
        <v>783.46999999999991</v>
      </c>
      <c r="E40" s="198">
        <f>IFERROR(VLOOKUP(B40,Objetivos!$G$5:$H$2200,2,0),0)</f>
        <v>397.09413818181815</v>
      </c>
      <c r="F40" s="199">
        <f t="shared" si="0"/>
        <v>1.9730082231565735</v>
      </c>
      <c r="G40" s="200">
        <f>IF(D40=0,0,RANK($F40,F38:F40,0))</f>
        <v>1</v>
      </c>
    </row>
    <row r="41" spans="1:7" x14ac:dyDescent="0.3">
      <c r="A41" s="70"/>
      <c r="B41" s="70"/>
      <c r="C41" s="71"/>
      <c r="D41" s="71"/>
      <c r="E41" s="71"/>
      <c r="F41" s="71"/>
      <c r="G41" s="70"/>
    </row>
    <row r="42" spans="1:7" x14ac:dyDescent="0.3">
      <c r="A42" s="70"/>
      <c r="B42" s="70"/>
      <c r="C42" s="71"/>
      <c r="D42" s="71"/>
      <c r="E42" s="71"/>
      <c r="F42" s="71"/>
      <c r="G42" s="70"/>
    </row>
    <row r="43" spans="1:7" x14ac:dyDescent="0.3">
      <c r="A43" s="70"/>
      <c r="B43" s="70"/>
      <c r="C43" s="71"/>
      <c r="D43" s="71"/>
      <c r="E43" s="71"/>
      <c r="F43" s="71"/>
      <c r="G43" s="70"/>
    </row>
    <row r="44" spans="1:7" x14ac:dyDescent="0.3">
      <c r="A44" s="70"/>
      <c r="B44" s="70"/>
      <c r="C44" s="71"/>
      <c r="D44" s="71"/>
      <c r="E44" s="71"/>
      <c r="F44" s="71"/>
      <c r="G44" s="70"/>
    </row>
    <row r="45" spans="1:7" x14ac:dyDescent="0.3">
      <c r="A45" s="70"/>
      <c r="B45" s="70"/>
      <c r="C45" s="71"/>
      <c r="D45" s="71"/>
      <c r="E45" s="71"/>
      <c r="F45" s="71"/>
      <c r="G45" s="70"/>
    </row>
    <row r="46" spans="1:7" x14ac:dyDescent="0.3">
      <c r="A46" s="70"/>
      <c r="B46" s="70"/>
      <c r="C46" s="71"/>
      <c r="D46" s="71"/>
      <c r="E46" s="71"/>
      <c r="F46" s="71"/>
      <c r="G46" s="70"/>
    </row>
    <row r="47" spans="1:7" x14ac:dyDescent="0.3">
      <c r="A47" s="70"/>
      <c r="B47" s="70"/>
      <c r="C47" s="71"/>
      <c r="D47" s="71"/>
      <c r="E47" s="71"/>
      <c r="F47" s="71"/>
      <c r="G47" s="70"/>
    </row>
    <row r="48" spans="1:7" x14ac:dyDescent="0.3">
      <c r="A48" s="70"/>
      <c r="B48" s="70"/>
      <c r="C48" s="71"/>
      <c r="D48" s="71"/>
      <c r="E48" s="71"/>
      <c r="F48" s="71"/>
      <c r="G48" s="70"/>
    </row>
    <row r="49" spans="1:7" x14ac:dyDescent="0.3">
      <c r="A49" s="70"/>
      <c r="B49" s="70"/>
      <c r="C49" s="71"/>
      <c r="D49" s="71"/>
      <c r="E49" s="71"/>
      <c r="F49" s="71"/>
      <c r="G49" s="70"/>
    </row>
    <row r="50" spans="1:7" x14ac:dyDescent="0.3">
      <c r="A50" s="70"/>
      <c r="B50" s="70"/>
      <c r="C50" s="71"/>
      <c r="D50" s="71"/>
      <c r="E50" s="71"/>
      <c r="F50" s="71"/>
      <c r="G50" s="70"/>
    </row>
    <row r="51" spans="1:7" x14ac:dyDescent="0.3">
      <c r="A51" s="70"/>
      <c r="B51" s="70"/>
      <c r="C51" s="71"/>
      <c r="D51" s="71"/>
      <c r="E51" s="71"/>
      <c r="F51" s="71"/>
      <c r="G51" s="70"/>
    </row>
    <row r="52" spans="1:7" x14ac:dyDescent="0.3">
      <c r="A52" s="70"/>
      <c r="B52" s="70"/>
      <c r="C52" s="71"/>
      <c r="D52" s="71"/>
      <c r="E52" s="71"/>
      <c r="F52" s="71"/>
      <c r="G52" s="70"/>
    </row>
    <row r="53" spans="1:7" x14ac:dyDescent="0.3">
      <c r="A53" s="70"/>
      <c r="B53" s="70"/>
      <c r="C53" s="71"/>
      <c r="D53" s="71"/>
      <c r="E53" s="71"/>
      <c r="F53" s="71"/>
      <c r="G53" s="70"/>
    </row>
    <row r="54" spans="1:7" x14ac:dyDescent="0.3">
      <c r="A54" s="70"/>
      <c r="B54" s="70"/>
      <c r="C54" s="71"/>
      <c r="D54" s="71"/>
      <c r="E54" s="71"/>
      <c r="F54" s="71"/>
      <c r="G54" s="70"/>
    </row>
    <row r="55" spans="1:7" x14ac:dyDescent="0.3">
      <c r="A55" s="70"/>
      <c r="B55" s="70"/>
      <c r="C55" s="71"/>
      <c r="D55" s="71"/>
      <c r="E55" s="71"/>
      <c r="F55" s="71"/>
      <c r="G55" s="70"/>
    </row>
    <row r="56" spans="1:7" x14ac:dyDescent="0.3">
      <c r="A56" s="70"/>
      <c r="B56" s="70"/>
      <c r="C56" s="71"/>
      <c r="D56" s="71"/>
      <c r="E56" s="71"/>
      <c r="F56" s="71"/>
      <c r="G56" s="70"/>
    </row>
    <row r="57" spans="1:7" x14ac:dyDescent="0.3">
      <c r="A57" s="70"/>
      <c r="B57" s="70"/>
      <c r="C57" s="71"/>
      <c r="D57" s="71"/>
      <c r="E57" s="71"/>
      <c r="F57" s="71"/>
      <c r="G57" s="70"/>
    </row>
    <row r="58" spans="1:7" x14ac:dyDescent="0.3">
      <c r="A58" s="70"/>
      <c r="B58" s="70"/>
      <c r="C58" s="71"/>
      <c r="D58" s="71"/>
      <c r="E58" s="71"/>
      <c r="F58" s="71"/>
      <c r="G58" s="70"/>
    </row>
    <row r="59" spans="1:7" x14ac:dyDescent="0.3">
      <c r="A59" s="70"/>
      <c r="B59" s="70"/>
      <c r="C59" s="71"/>
      <c r="D59" s="71"/>
      <c r="E59" s="71"/>
      <c r="F59" s="71"/>
      <c r="G59" s="70"/>
    </row>
    <row r="60" spans="1:7" x14ac:dyDescent="0.3">
      <c r="A60" s="70"/>
      <c r="B60" s="70"/>
      <c r="C60" s="71"/>
      <c r="D60" s="71"/>
      <c r="E60" s="71"/>
      <c r="F60" s="71"/>
      <c r="G60" s="70"/>
    </row>
    <row r="61" spans="1:7" x14ac:dyDescent="0.3">
      <c r="A61" s="70"/>
      <c r="B61" s="70"/>
      <c r="C61" s="71"/>
      <c r="D61" s="71"/>
      <c r="E61" s="71"/>
      <c r="F61" s="71"/>
      <c r="G61" s="70"/>
    </row>
    <row r="62" spans="1:7" x14ac:dyDescent="0.3">
      <c r="A62" s="70"/>
      <c r="B62" s="70"/>
      <c r="C62" s="71"/>
      <c r="D62" s="71"/>
      <c r="E62" s="71"/>
      <c r="F62" s="71"/>
      <c r="G62" s="70"/>
    </row>
    <row r="63" spans="1:7" x14ac:dyDescent="0.3">
      <c r="A63" s="70"/>
      <c r="B63" s="70"/>
      <c r="C63" s="71"/>
      <c r="D63" s="71"/>
      <c r="E63" s="71"/>
      <c r="F63" s="71"/>
      <c r="G63" s="70"/>
    </row>
    <row r="64" spans="1:7" x14ac:dyDescent="0.3">
      <c r="A64" s="70"/>
      <c r="B64" s="70"/>
      <c r="C64" s="71"/>
      <c r="D64" s="71"/>
      <c r="E64" s="71"/>
      <c r="F64" s="71"/>
      <c r="G64" s="70"/>
    </row>
    <row r="65" spans="1:7" x14ac:dyDescent="0.3">
      <c r="A65" s="70"/>
      <c r="B65" s="70"/>
      <c r="C65" s="71"/>
      <c r="D65" s="71"/>
      <c r="E65" s="71"/>
      <c r="F65" s="71"/>
      <c r="G65" s="70"/>
    </row>
    <row r="66" spans="1:7" x14ac:dyDescent="0.3">
      <c r="A66" s="70"/>
      <c r="B66" s="70"/>
      <c r="C66" s="71"/>
      <c r="D66" s="71"/>
      <c r="E66" s="71"/>
      <c r="F66" s="71"/>
      <c r="G66" s="70"/>
    </row>
    <row r="67" spans="1:7" x14ac:dyDescent="0.3">
      <c r="A67" s="70"/>
      <c r="B67" s="70"/>
      <c r="C67" s="71"/>
      <c r="D67" s="71"/>
      <c r="E67" s="71"/>
      <c r="F67" s="71"/>
      <c r="G67" s="70"/>
    </row>
    <row r="68" spans="1:7" x14ac:dyDescent="0.3">
      <c r="A68" s="70"/>
      <c r="B68" s="70"/>
      <c r="C68" s="71"/>
      <c r="D68" s="71"/>
      <c r="E68" s="71"/>
      <c r="F68" s="71"/>
      <c r="G68" s="70"/>
    </row>
    <row r="69" spans="1:7" x14ac:dyDescent="0.3">
      <c r="A69" s="70"/>
      <c r="B69" s="70"/>
      <c r="C69" s="71"/>
      <c r="D69" s="71"/>
      <c r="E69" s="71"/>
      <c r="F69" s="71"/>
      <c r="G69" s="70"/>
    </row>
    <row r="70" spans="1:7" x14ac:dyDescent="0.3">
      <c r="A70" s="70"/>
      <c r="B70" s="70"/>
      <c r="C70" s="71"/>
      <c r="D70" s="71"/>
      <c r="E70" s="71"/>
      <c r="F70" s="71"/>
      <c r="G70" s="70"/>
    </row>
    <row r="71" spans="1:7" x14ac:dyDescent="0.3">
      <c r="A71" s="70"/>
      <c r="B71" s="70"/>
      <c r="C71" s="71"/>
      <c r="D71" s="71"/>
      <c r="E71" s="71"/>
      <c r="F71" s="71"/>
      <c r="G71" s="70"/>
    </row>
    <row r="72" spans="1:7" x14ac:dyDescent="0.3">
      <c r="A72" s="70"/>
      <c r="B72" s="70"/>
      <c r="C72" s="71"/>
      <c r="D72" s="71"/>
      <c r="E72" s="71"/>
      <c r="F72" s="71"/>
      <c r="G72" s="70"/>
    </row>
    <row r="73" spans="1:7" x14ac:dyDescent="0.3">
      <c r="A73" s="70"/>
      <c r="B73" s="70"/>
      <c r="C73" s="71"/>
      <c r="D73" s="71"/>
      <c r="E73" s="71"/>
      <c r="F73" s="71"/>
      <c r="G73" s="70"/>
    </row>
    <row r="74" spans="1:7" x14ac:dyDescent="0.3">
      <c r="A74" s="70"/>
      <c r="B74" s="70"/>
      <c r="C74" s="71"/>
      <c r="D74" s="71"/>
      <c r="E74" s="71"/>
      <c r="F74" s="71"/>
      <c r="G74" s="70"/>
    </row>
    <row r="75" spans="1:7" x14ac:dyDescent="0.3">
      <c r="A75" s="70"/>
      <c r="B75" s="70"/>
      <c r="C75" s="71"/>
      <c r="D75" s="71"/>
      <c r="E75" s="71"/>
      <c r="F75" s="71"/>
      <c r="G75" s="70"/>
    </row>
    <row r="76" spans="1:7" x14ac:dyDescent="0.3">
      <c r="A76" s="70"/>
      <c r="B76" s="70"/>
      <c r="C76" s="71"/>
      <c r="D76" s="71"/>
      <c r="E76" s="71"/>
      <c r="F76" s="71"/>
      <c r="G76" s="70"/>
    </row>
    <row r="77" spans="1:7" x14ac:dyDescent="0.3">
      <c r="A77" s="70"/>
      <c r="B77" s="70"/>
      <c r="C77" s="71"/>
      <c r="D77" s="71"/>
      <c r="E77" s="71"/>
      <c r="F77" s="71"/>
      <c r="G77" s="70"/>
    </row>
    <row r="78" spans="1:7" x14ac:dyDescent="0.3">
      <c r="A78" s="70"/>
      <c r="B78" s="70"/>
      <c r="C78" s="71"/>
      <c r="D78" s="71"/>
      <c r="E78" s="71"/>
      <c r="F78" s="71"/>
      <c r="G78" s="70"/>
    </row>
    <row r="79" spans="1:7" x14ac:dyDescent="0.3">
      <c r="A79" s="70"/>
      <c r="B79" s="70"/>
      <c r="C79" s="71"/>
      <c r="D79" s="71"/>
      <c r="E79" s="71"/>
      <c r="F79" s="71"/>
      <c r="G79" s="70"/>
    </row>
    <row r="80" spans="1:7" x14ac:dyDescent="0.3">
      <c r="A80" s="70"/>
      <c r="B80" s="70"/>
      <c r="C80" s="71"/>
      <c r="D80" s="71"/>
      <c r="E80" s="71"/>
      <c r="F80" s="71"/>
      <c r="G80" s="70"/>
    </row>
    <row r="81" spans="1:7" x14ac:dyDescent="0.3">
      <c r="A81" s="70"/>
      <c r="B81" s="70"/>
      <c r="C81" s="71"/>
      <c r="D81" s="71"/>
      <c r="E81" s="71"/>
      <c r="F81" s="71"/>
      <c r="G81" s="70"/>
    </row>
    <row r="82" spans="1:7" x14ac:dyDescent="0.3">
      <c r="A82" s="70"/>
      <c r="B82" s="70"/>
      <c r="C82" s="71"/>
      <c r="D82" s="71"/>
      <c r="E82" s="71"/>
      <c r="F82" s="71"/>
      <c r="G82" s="70"/>
    </row>
    <row r="83" spans="1:7" x14ac:dyDescent="0.3">
      <c r="A83" s="70"/>
      <c r="B83" s="70"/>
      <c r="C83" s="71"/>
      <c r="D83" s="71"/>
      <c r="E83" s="71"/>
      <c r="F83" s="71"/>
      <c r="G83" s="70"/>
    </row>
    <row r="84" spans="1:7" x14ac:dyDescent="0.3">
      <c r="A84" s="70"/>
      <c r="B84" s="70"/>
      <c r="C84" s="71"/>
      <c r="D84" s="71"/>
      <c r="E84" s="71"/>
      <c r="F84" s="71"/>
      <c r="G84" s="70"/>
    </row>
    <row r="85" spans="1:7" x14ac:dyDescent="0.3">
      <c r="A85" s="70"/>
      <c r="B85" s="70"/>
      <c r="C85" s="71"/>
      <c r="D85" s="71"/>
      <c r="E85" s="71"/>
      <c r="F85" s="71"/>
      <c r="G85" s="70"/>
    </row>
    <row r="86" spans="1:7" x14ac:dyDescent="0.3">
      <c r="A86" s="70"/>
      <c r="B86" s="70"/>
      <c r="C86" s="71"/>
      <c r="D86" s="71"/>
      <c r="E86" s="71"/>
      <c r="F86" s="71"/>
      <c r="G86" s="70"/>
    </row>
    <row r="87" spans="1:7" x14ac:dyDescent="0.3">
      <c r="A87" s="70"/>
      <c r="B87" s="70"/>
      <c r="C87" s="71"/>
      <c r="D87" s="71"/>
      <c r="E87" s="71"/>
      <c r="F87" s="71"/>
      <c r="G87" s="70"/>
    </row>
    <row r="88" spans="1:7" x14ac:dyDescent="0.3">
      <c r="A88" s="70"/>
      <c r="B88" s="70"/>
      <c r="C88" s="71"/>
      <c r="D88" s="71"/>
      <c r="E88" s="71"/>
      <c r="F88" s="71"/>
      <c r="G88" s="70"/>
    </row>
    <row r="89" spans="1:7" x14ac:dyDescent="0.3">
      <c r="A89" s="70"/>
      <c r="B89" s="70"/>
      <c r="C89" s="71"/>
      <c r="D89" s="71"/>
      <c r="E89" s="71"/>
      <c r="F89" s="71"/>
      <c r="G89" s="70"/>
    </row>
    <row r="90" spans="1:7" x14ac:dyDescent="0.3">
      <c r="A90" s="70"/>
      <c r="B90" s="70"/>
      <c r="C90" s="71"/>
      <c r="D90" s="71"/>
      <c r="E90" s="71"/>
      <c r="F90" s="71"/>
      <c r="G90" s="70"/>
    </row>
    <row r="91" spans="1:7" x14ac:dyDescent="0.3">
      <c r="A91" s="70"/>
      <c r="B91" s="70"/>
      <c r="C91" s="71"/>
      <c r="D91" s="71"/>
      <c r="E91" s="71"/>
      <c r="F91" s="71"/>
      <c r="G91" s="70"/>
    </row>
    <row r="92" spans="1:7" x14ac:dyDescent="0.3">
      <c r="A92" s="70"/>
      <c r="B92" s="70"/>
      <c r="C92" s="71"/>
      <c r="D92" s="71"/>
      <c r="E92" s="71"/>
      <c r="F92" s="71"/>
      <c r="G92" s="70"/>
    </row>
    <row r="93" spans="1:7" x14ac:dyDescent="0.3">
      <c r="A93" s="70"/>
      <c r="B93" s="70"/>
      <c r="C93" s="71"/>
      <c r="D93" s="71"/>
      <c r="E93" s="71"/>
      <c r="F93" s="71"/>
      <c r="G93" s="70"/>
    </row>
    <row r="94" spans="1:7" x14ac:dyDescent="0.3">
      <c r="A94" s="70"/>
      <c r="B94" s="70"/>
      <c r="C94" s="71"/>
      <c r="D94" s="71"/>
      <c r="E94" s="71"/>
      <c r="F94" s="71"/>
      <c r="G94" s="70"/>
    </row>
    <row r="95" spans="1:7" x14ac:dyDescent="0.3">
      <c r="A95" s="70"/>
      <c r="B95" s="70"/>
      <c r="C95" s="71"/>
      <c r="D95" s="71"/>
      <c r="E95" s="71"/>
      <c r="F95" s="71"/>
      <c r="G95" s="70"/>
    </row>
    <row r="96" spans="1:7" x14ac:dyDescent="0.3">
      <c r="A96" s="70"/>
      <c r="B96" s="70"/>
      <c r="C96" s="71"/>
      <c r="D96" s="71"/>
      <c r="E96" s="71"/>
      <c r="F96" s="71"/>
      <c r="G96" s="70"/>
    </row>
    <row r="97" spans="1:7" x14ac:dyDescent="0.3">
      <c r="A97" s="70"/>
      <c r="B97" s="70"/>
      <c r="C97" s="71"/>
      <c r="D97" s="71"/>
      <c r="E97" s="71"/>
      <c r="F97" s="71"/>
      <c r="G97" s="70"/>
    </row>
    <row r="98" spans="1:7" x14ac:dyDescent="0.3">
      <c r="A98" s="70"/>
      <c r="B98" s="70"/>
      <c r="C98" s="71"/>
      <c r="D98" s="71"/>
      <c r="E98" s="71"/>
      <c r="F98" s="71"/>
      <c r="G98" s="70"/>
    </row>
    <row r="99" spans="1:7" x14ac:dyDescent="0.3">
      <c r="A99" s="70"/>
      <c r="B99" s="70"/>
      <c r="C99" s="71"/>
      <c r="D99" s="71"/>
      <c r="E99" s="71"/>
      <c r="F99" s="71"/>
      <c r="G99" s="70"/>
    </row>
    <row r="100" spans="1:7" x14ac:dyDescent="0.3">
      <c r="A100" s="70"/>
      <c r="B100" s="70"/>
      <c r="C100" s="71"/>
      <c r="D100" s="71"/>
      <c r="E100" s="71"/>
      <c r="F100" s="71"/>
      <c r="G100" s="70"/>
    </row>
    <row r="101" spans="1:7" x14ac:dyDescent="0.3">
      <c r="A101" s="70"/>
      <c r="B101" s="70"/>
      <c r="C101" s="71"/>
      <c r="D101" s="71"/>
      <c r="E101" s="71"/>
      <c r="F101" s="71"/>
      <c r="G101" s="70"/>
    </row>
    <row r="102" spans="1:7" x14ac:dyDescent="0.3">
      <c r="A102" s="70"/>
      <c r="B102" s="70"/>
      <c r="C102" s="71"/>
      <c r="D102" s="71"/>
      <c r="E102" s="71"/>
      <c r="F102" s="71"/>
      <c r="G102" s="70"/>
    </row>
    <row r="103" spans="1:7" x14ac:dyDescent="0.3">
      <c r="A103" s="70"/>
      <c r="B103" s="70"/>
      <c r="C103" s="71"/>
      <c r="D103" s="71"/>
      <c r="E103" s="71"/>
      <c r="F103" s="71"/>
      <c r="G103" s="70"/>
    </row>
    <row r="104" spans="1:7" x14ac:dyDescent="0.3">
      <c r="A104" s="70"/>
      <c r="B104" s="70"/>
      <c r="C104" s="71"/>
      <c r="D104" s="71"/>
      <c r="E104" s="71"/>
      <c r="F104" s="71"/>
      <c r="G104" s="70"/>
    </row>
    <row r="105" spans="1:7" x14ac:dyDescent="0.3">
      <c r="A105" s="70"/>
      <c r="B105" s="70"/>
      <c r="C105" s="71"/>
      <c r="D105" s="71"/>
      <c r="E105" s="71"/>
      <c r="F105" s="71"/>
      <c r="G105" s="70"/>
    </row>
    <row r="106" spans="1:7" x14ac:dyDescent="0.3">
      <c r="A106" s="70"/>
      <c r="B106" s="70"/>
      <c r="C106" s="71"/>
      <c r="D106" s="71"/>
      <c r="E106" s="71"/>
      <c r="F106" s="71"/>
      <c r="G106" s="70"/>
    </row>
    <row r="107" spans="1:7" x14ac:dyDescent="0.3">
      <c r="A107" s="70"/>
      <c r="B107" s="70"/>
      <c r="C107" s="71"/>
      <c r="D107" s="71"/>
      <c r="E107" s="71"/>
      <c r="F107" s="71"/>
      <c r="G107" s="70"/>
    </row>
    <row r="108" spans="1:7" x14ac:dyDescent="0.3">
      <c r="A108" s="70"/>
      <c r="B108" s="70"/>
      <c r="C108" s="71"/>
      <c r="D108" s="71"/>
      <c r="E108" s="71"/>
      <c r="F108" s="71"/>
      <c r="G108" s="70"/>
    </row>
    <row r="109" spans="1:7" x14ac:dyDescent="0.3">
      <c r="A109" s="70"/>
      <c r="B109" s="70"/>
      <c r="C109" s="71"/>
      <c r="D109" s="71"/>
      <c r="E109" s="71"/>
      <c r="F109" s="71"/>
      <c r="G109" s="70"/>
    </row>
    <row r="110" spans="1:7" x14ac:dyDescent="0.3">
      <c r="A110" s="70"/>
      <c r="B110" s="70"/>
      <c r="C110" s="71"/>
      <c r="D110" s="71"/>
      <c r="E110" s="71"/>
      <c r="F110" s="71"/>
      <c r="G110" s="70"/>
    </row>
    <row r="111" spans="1:7" x14ac:dyDescent="0.3">
      <c r="A111" s="70"/>
      <c r="B111" s="70"/>
      <c r="C111" s="71"/>
      <c r="D111" s="71"/>
      <c r="E111" s="71"/>
      <c r="F111" s="71"/>
      <c r="G111" s="70"/>
    </row>
    <row r="112" spans="1:7" x14ac:dyDescent="0.3">
      <c r="A112" s="70"/>
      <c r="B112" s="70"/>
      <c r="C112" s="71"/>
      <c r="D112" s="71"/>
      <c r="E112" s="71"/>
      <c r="F112" s="71"/>
      <c r="G112" s="70"/>
    </row>
    <row r="113" spans="1:7" x14ac:dyDescent="0.3">
      <c r="A113" s="70"/>
      <c r="B113" s="70"/>
      <c r="C113" s="71"/>
      <c r="D113" s="71"/>
      <c r="E113" s="71"/>
      <c r="F113" s="71"/>
      <c r="G113" s="70"/>
    </row>
    <row r="114" spans="1:7" x14ac:dyDescent="0.3">
      <c r="A114" s="70"/>
      <c r="B114" s="70"/>
      <c r="C114" s="71"/>
      <c r="D114" s="71"/>
      <c r="E114" s="71"/>
      <c r="F114" s="71"/>
      <c r="G114" s="70"/>
    </row>
    <row r="115" spans="1:7" x14ac:dyDescent="0.3">
      <c r="A115" s="70"/>
      <c r="B115" s="70"/>
      <c r="C115" s="71"/>
      <c r="D115" s="71"/>
      <c r="E115" s="71"/>
      <c r="F115" s="71"/>
      <c r="G115" s="70"/>
    </row>
    <row r="116" spans="1:7" x14ac:dyDescent="0.3">
      <c r="A116" s="70"/>
      <c r="B116" s="70"/>
      <c r="C116" s="71"/>
      <c r="D116" s="71"/>
      <c r="E116" s="71"/>
      <c r="F116" s="71"/>
      <c r="G116" s="70"/>
    </row>
    <row r="117" spans="1:7" x14ac:dyDescent="0.3">
      <c r="A117" s="70"/>
      <c r="B117" s="70"/>
      <c r="C117" s="71"/>
      <c r="D117" s="71"/>
      <c r="E117" s="71"/>
      <c r="F117" s="71"/>
      <c r="G117" s="70"/>
    </row>
    <row r="118" spans="1:7" x14ac:dyDescent="0.3">
      <c r="A118" s="70"/>
      <c r="B118" s="70"/>
      <c r="C118" s="71"/>
      <c r="D118" s="71"/>
      <c r="E118" s="71"/>
      <c r="F118" s="71"/>
      <c r="G118" s="70"/>
    </row>
    <row r="119" spans="1:7" x14ac:dyDescent="0.3">
      <c r="A119" s="70"/>
      <c r="B119" s="70"/>
      <c r="C119" s="71"/>
      <c r="D119" s="71"/>
      <c r="E119" s="71"/>
      <c r="F119" s="71"/>
      <c r="G119" s="70"/>
    </row>
    <row r="120" spans="1:7" x14ac:dyDescent="0.3">
      <c r="A120" s="70"/>
      <c r="B120" s="70"/>
      <c r="C120" s="71"/>
      <c r="D120" s="71"/>
      <c r="E120" s="71"/>
      <c r="F120" s="71"/>
      <c r="G120" s="70"/>
    </row>
    <row r="121" spans="1:7" x14ac:dyDescent="0.3">
      <c r="A121" s="70"/>
      <c r="B121" s="70"/>
      <c r="C121" s="71"/>
      <c r="D121" s="71"/>
      <c r="E121" s="71"/>
      <c r="F121" s="71"/>
      <c r="G121" s="70"/>
    </row>
    <row r="122" spans="1:7" x14ac:dyDescent="0.3">
      <c r="A122" s="70"/>
      <c r="B122" s="70"/>
      <c r="C122" s="71"/>
      <c r="D122" s="71"/>
      <c r="E122" s="71"/>
      <c r="F122" s="71"/>
      <c r="G122" s="70"/>
    </row>
    <row r="123" spans="1:7" x14ac:dyDescent="0.3">
      <c r="A123" s="70"/>
      <c r="B123" s="70"/>
      <c r="C123" s="71"/>
      <c r="D123" s="71"/>
      <c r="E123" s="71"/>
      <c r="F123" s="71"/>
      <c r="G123" s="70"/>
    </row>
    <row r="124" spans="1:7" x14ac:dyDescent="0.3">
      <c r="A124" s="70"/>
      <c r="B124" s="70"/>
      <c r="C124" s="71"/>
      <c r="D124" s="71"/>
      <c r="E124" s="71"/>
      <c r="F124" s="71"/>
      <c r="G124" s="70"/>
    </row>
    <row r="125" spans="1:7" x14ac:dyDescent="0.3">
      <c r="A125" s="70"/>
      <c r="B125" s="70"/>
      <c r="C125" s="71"/>
      <c r="D125" s="71"/>
      <c r="E125" s="71"/>
      <c r="F125" s="71"/>
      <c r="G125" s="70"/>
    </row>
    <row r="126" spans="1:7" x14ac:dyDescent="0.3">
      <c r="A126" s="70"/>
      <c r="B126" s="70"/>
      <c r="C126" s="71"/>
      <c r="D126" s="71"/>
      <c r="E126" s="71"/>
      <c r="F126" s="71"/>
      <c r="G126" s="70"/>
    </row>
    <row r="127" spans="1:7" x14ac:dyDescent="0.3">
      <c r="A127" s="70"/>
      <c r="B127" s="70"/>
      <c r="C127" s="71"/>
      <c r="D127" s="71"/>
      <c r="E127" s="71"/>
      <c r="F127" s="71"/>
      <c r="G127" s="70"/>
    </row>
    <row r="128" spans="1:7" x14ac:dyDescent="0.3">
      <c r="A128" s="70"/>
      <c r="B128" s="70"/>
      <c r="C128" s="71"/>
      <c r="D128" s="71"/>
      <c r="E128" s="71"/>
      <c r="F128" s="71"/>
      <c r="G128" s="70"/>
    </row>
    <row r="129" spans="1:7" x14ac:dyDescent="0.3">
      <c r="A129" s="70"/>
      <c r="B129" s="70"/>
      <c r="C129" s="71"/>
      <c r="D129" s="71"/>
      <c r="E129" s="71"/>
      <c r="F129" s="71"/>
      <c r="G129" s="70"/>
    </row>
    <row r="130" spans="1:7" x14ac:dyDescent="0.3">
      <c r="A130" s="70"/>
      <c r="B130" s="70"/>
      <c r="C130" s="71"/>
      <c r="D130" s="71"/>
      <c r="E130" s="71"/>
      <c r="F130" s="71"/>
      <c r="G130" s="70"/>
    </row>
    <row r="131" spans="1:7" x14ac:dyDescent="0.3">
      <c r="A131" s="70"/>
      <c r="B131" s="70"/>
      <c r="C131" s="71"/>
      <c r="D131" s="71"/>
      <c r="E131" s="71"/>
      <c r="F131" s="71"/>
      <c r="G131" s="70"/>
    </row>
    <row r="132" spans="1:7" x14ac:dyDescent="0.3">
      <c r="A132" s="70"/>
      <c r="B132" s="70"/>
      <c r="C132" s="71"/>
      <c r="D132" s="71"/>
      <c r="E132" s="71"/>
      <c r="F132" s="71"/>
      <c r="G132" s="70"/>
    </row>
    <row r="133" spans="1:7" x14ac:dyDescent="0.3">
      <c r="A133" s="70"/>
      <c r="B133" s="70"/>
      <c r="C133" s="71"/>
      <c r="D133" s="71"/>
      <c r="E133" s="71"/>
      <c r="F133" s="71"/>
      <c r="G133" s="70"/>
    </row>
    <row r="134" spans="1:7" x14ac:dyDescent="0.3">
      <c r="A134" s="70"/>
      <c r="B134" s="70"/>
      <c r="C134" s="71"/>
      <c r="D134" s="71"/>
      <c r="E134" s="71"/>
      <c r="F134" s="71"/>
      <c r="G134" s="70"/>
    </row>
    <row r="135" spans="1:7" x14ac:dyDescent="0.3">
      <c r="A135" s="70"/>
      <c r="B135" s="70"/>
      <c r="C135" s="71"/>
      <c r="D135" s="71"/>
      <c r="E135" s="71"/>
      <c r="F135" s="71"/>
      <c r="G135" s="70"/>
    </row>
    <row r="136" spans="1:7" x14ac:dyDescent="0.3">
      <c r="A136" s="70"/>
      <c r="B136" s="70"/>
      <c r="C136" s="71"/>
      <c r="D136" s="71"/>
      <c r="E136" s="71"/>
      <c r="F136" s="71"/>
      <c r="G136" s="70"/>
    </row>
    <row r="137" spans="1:7" x14ac:dyDescent="0.3">
      <c r="A137" s="70"/>
      <c r="B137" s="70"/>
      <c r="C137" s="71"/>
      <c r="D137" s="71"/>
      <c r="E137" s="71"/>
      <c r="F137" s="71"/>
      <c r="G137" s="70"/>
    </row>
    <row r="138" spans="1:7" x14ac:dyDescent="0.3">
      <c r="A138" s="70"/>
      <c r="B138" s="70"/>
      <c r="C138" s="71"/>
      <c r="D138" s="71"/>
      <c r="E138" s="71"/>
      <c r="F138" s="71"/>
      <c r="G138" s="70"/>
    </row>
    <row r="139" spans="1:7" x14ac:dyDescent="0.3">
      <c r="A139" s="70"/>
      <c r="B139" s="70"/>
      <c r="C139" s="71"/>
      <c r="D139" s="71"/>
      <c r="E139" s="71"/>
      <c r="F139" s="71"/>
      <c r="G139" s="70"/>
    </row>
    <row r="140" spans="1:7" x14ac:dyDescent="0.3">
      <c r="A140" s="70"/>
      <c r="B140" s="70"/>
      <c r="C140" s="71"/>
      <c r="D140" s="71"/>
      <c r="E140" s="71"/>
      <c r="F140" s="71"/>
      <c r="G140" s="70"/>
    </row>
    <row r="141" spans="1:7" x14ac:dyDescent="0.3">
      <c r="A141" s="70"/>
      <c r="B141" s="70"/>
      <c r="C141" s="71"/>
      <c r="D141" s="71"/>
      <c r="E141" s="71"/>
      <c r="F141" s="71"/>
      <c r="G141" s="70"/>
    </row>
    <row r="142" spans="1:7" x14ac:dyDescent="0.3">
      <c r="A142" s="70"/>
      <c r="B142" s="70"/>
      <c r="C142" s="71"/>
      <c r="D142" s="71"/>
      <c r="E142" s="71"/>
      <c r="F142" s="71"/>
      <c r="G142" s="70"/>
    </row>
    <row r="143" spans="1:7" x14ac:dyDescent="0.3">
      <c r="A143" s="70"/>
      <c r="B143" s="70"/>
      <c r="C143" s="71"/>
      <c r="D143" s="71"/>
      <c r="E143" s="71"/>
      <c r="F143" s="71"/>
      <c r="G143" s="70"/>
    </row>
    <row r="144" spans="1:7" x14ac:dyDescent="0.3">
      <c r="A144" s="70"/>
      <c r="B144" s="70"/>
      <c r="C144" s="71"/>
      <c r="D144" s="71"/>
      <c r="E144" s="71"/>
      <c r="F144" s="71"/>
      <c r="G144" s="70"/>
    </row>
    <row r="145" spans="1:7" x14ac:dyDescent="0.3">
      <c r="A145" s="70"/>
      <c r="B145" s="70"/>
      <c r="C145" s="71"/>
      <c r="D145" s="71"/>
      <c r="E145" s="71"/>
      <c r="F145" s="71"/>
      <c r="G145" s="70"/>
    </row>
    <row r="146" spans="1:7" x14ac:dyDescent="0.3">
      <c r="A146" s="70"/>
      <c r="B146" s="70"/>
      <c r="C146" s="71"/>
      <c r="D146" s="71"/>
      <c r="E146" s="71"/>
      <c r="F146" s="71"/>
      <c r="G146" s="70"/>
    </row>
    <row r="147" spans="1:7" x14ac:dyDescent="0.3">
      <c r="A147" s="70"/>
      <c r="B147" s="70"/>
      <c r="C147" s="71"/>
      <c r="D147" s="71"/>
      <c r="E147" s="71"/>
      <c r="F147" s="71"/>
      <c r="G147" s="70"/>
    </row>
    <row r="148" spans="1:7" x14ac:dyDescent="0.3">
      <c r="A148" s="70"/>
      <c r="B148" s="70"/>
      <c r="C148" s="71"/>
      <c r="D148" s="71"/>
      <c r="E148" s="71"/>
      <c r="F148" s="71"/>
      <c r="G148" s="70"/>
    </row>
    <row r="149" spans="1:7" x14ac:dyDescent="0.3">
      <c r="A149" s="70"/>
      <c r="B149" s="70"/>
      <c r="C149" s="71"/>
      <c r="D149" s="71"/>
      <c r="E149" s="71"/>
      <c r="F149" s="71"/>
      <c r="G149" s="70"/>
    </row>
    <row r="150" spans="1:7" x14ac:dyDescent="0.3">
      <c r="A150" s="70"/>
      <c r="B150" s="70"/>
      <c r="C150" s="71"/>
      <c r="D150" s="71"/>
      <c r="E150" s="71"/>
      <c r="F150" s="71"/>
      <c r="G150" s="70"/>
    </row>
    <row r="151" spans="1:7" x14ac:dyDescent="0.3">
      <c r="A151" s="70"/>
      <c r="B151" s="70"/>
      <c r="C151" s="71"/>
      <c r="D151" s="71"/>
      <c r="E151" s="71"/>
      <c r="F151" s="71"/>
      <c r="G151" s="70"/>
    </row>
    <row r="152" spans="1:7" x14ac:dyDescent="0.3">
      <c r="A152" s="70"/>
      <c r="B152" s="70"/>
      <c r="C152" s="71"/>
      <c r="D152" s="71"/>
      <c r="E152" s="71"/>
      <c r="F152" s="71"/>
      <c r="G152" s="70"/>
    </row>
    <row r="153" spans="1:7" x14ac:dyDescent="0.3">
      <c r="A153" s="70"/>
      <c r="B153" s="70"/>
      <c r="C153" s="71"/>
      <c r="D153" s="71"/>
      <c r="E153" s="71"/>
      <c r="F153" s="71"/>
      <c r="G153" s="70"/>
    </row>
    <row r="154" spans="1:7" x14ac:dyDescent="0.3">
      <c r="A154" s="70"/>
      <c r="B154" s="70"/>
      <c r="C154" s="71"/>
      <c r="D154" s="71"/>
      <c r="E154" s="71"/>
      <c r="F154" s="71"/>
      <c r="G154" s="70"/>
    </row>
    <row r="155" spans="1:7" x14ac:dyDescent="0.3">
      <c r="A155" s="70"/>
      <c r="B155" s="70"/>
      <c r="C155" s="71"/>
      <c r="D155" s="71"/>
      <c r="E155" s="71"/>
      <c r="F155" s="71"/>
      <c r="G155" s="70"/>
    </row>
    <row r="156" spans="1:7" x14ac:dyDescent="0.3">
      <c r="A156" s="70"/>
      <c r="B156" s="70"/>
      <c r="C156" s="71"/>
      <c r="D156" s="71"/>
      <c r="E156" s="71"/>
      <c r="F156" s="71"/>
      <c r="G156" s="70"/>
    </row>
    <row r="157" spans="1:7" x14ac:dyDescent="0.3">
      <c r="A157" s="70"/>
      <c r="B157" s="70"/>
      <c r="C157" s="71"/>
      <c r="D157" s="71"/>
      <c r="E157" s="71"/>
      <c r="F157" s="71"/>
      <c r="G157" s="70"/>
    </row>
    <row r="158" spans="1:7" x14ac:dyDescent="0.3">
      <c r="A158" s="70"/>
      <c r="B158" s="70"/>
      <c r="C158" s="71"/>
      <c r="D158" s="71"/>
      <c r="E158" s="71"/>
      <c r="F158" s="71"/>
      <c r="G158" s="70"/>
    </row>
    <row r="159" spans="1:7" x14ac:dyDescent="0.3">
      <c r="A159" s="70"/>
      <c r="B159" s="70"/>
      <c r="C159" s="71"/>
      <c r="D159" s="71"/>
      <c r="E159" s="71"/>
      <c r="F159" s="71"/>
      <c r="G159" s="70"/>
    </row>
    <row r="160" spans="1:7" x14ac:dyDescent="0.3">
      <c r="A160" s="70"/>
      <c r="B160" s="70"/>
      <c r="C160" s="71"/>
      <c r="D160" s="71"/>
      <c r="E160" s="71"/>
      <c r="F160" s="71"/>
      <c r="G160" s="70"/>
    </row>
    <row r="161" spans="1:7" x14ac:dyDescent="0.3">
      <c r="A161" s="70"/>
      <c r="B161" s="70"/>
      <c r="C161" s="71"/>
      <c r="D161" s="71"/>
      <c r="E161" s="71"/>
      <c r="F161" s="71"/>
      <c r="G161" s="70"/>
    </row>
    <row r="162" spans="1:7" x14ac:dyDescent="0.3">
      <c r="A162" s="70"/>
      <c r="B162" s="70"/>
      <c r="C162" s="71"/>
      <c r="D162" s="71"/>
      <c r="E162" s="71"/>
      <c r="F162" s="71"/>
      <c r="G162" s="70"/>
    </row>
    <row r="163" spans="1:7" x14ac:dyDescent="0.3">
      <c r="A163" s="70"/>
      <c r="B163" s="70"/>
      <c r="C163" s="71"/>
      <c r="D163" s="71"/>
      <c r="E163" s="71"/>
      <c r="F163" s="71"/>
      <c r="G163" s="70"/>
    </row>
    <row r="164" spans="1:7" x14ac:dyDescent="0.3">
      <c r="A164" s="70"/>
      <c r="B164" s="70"/>
      <c r="C164" s="71"/>
      <c r="D164" s="71"/>
      <c r="E164" s="71"/>
      <c r="F164" s="71"/>
      <c r="G164" s="70"/>
    </row>
    <row r="165" spans="1:7" x14ac:dyDescent="0.3">
      <c r="A165" s="70"/>
      <c r="B165" s="70"/>
      <c r="C165" s="71"/>
      <c r="D165" s="71"/>
      <c r="E165" s="71"/>
      <c r="F165" s="71"/>
      <c r="G165" s="70"/>
    </row>
    <row r="166" spans="1:7" x14ac:dyDescent="0.3">
      <c r="A166" s="70"/>
      <c r="B166" s="70"/>
      <c r="C166" s="71"/>
      <c r="D166" s="71"/>
      <c r="E166" s="71"/>
      <c r="F166" s="71"/>
      <c r="G166" s="70"/>
    </row>
    <row r="167" spans="1:7" x14ac:dyDescent="0.3">
      <c r="A167" s="70"/>
      <c r="B167" s="70"/>
      <c r="C167" s="71"/>
      <c r="D167" s="71"/>
      <c r="E167" s="71"/>
      <c r="F167" s="71"/>
      <c r="G167" s="70"/>
    </row>
    <row r="168" spans="1:7" x14ac:dyDescent="0.3">
      <c r="A168" s="70"/>
      <c r="B168" s="70"/>
      <c r="C168" s="71"/>
      <c r="D168" s="71"/>
      <c r="E168" s="71"/>
      <c r="F168" s="71"/>
      <c r="G168" s="70"/>
    </row>
    <row r="169" spans="1:7" x14ac:dyDescent="0.3">
      <c r="A169" s="70"/>
      <c r="B169" s="70"/>
      <c r="C169" s="71"/>
      <c r="D169" s="71"/>
      <c r="E169" s="71"/>
      <c r="F169" s="71"/>
      <c r="G169" s="70"/>
    </row>
    <row r="170" spans="1:7" x14ac:dyDescent="0.3">
      <c r="A170" s="70"/>
      <c r="B170" s="70"/>
      <c r="C170" s="71"/>
      <c r="D170" s="71"/>
      <c r="E170" s="71"/>
      <c r="F170" s="71"/>
      <c r="G170" s="70"/>
    </row>
    <row r="171" spans="1:7" x14ac:dyDescent="0.3">
      <c r="A171" s="70"/>
      <c r="B171" s="70"/>
      <c r="C171" s="71"/>
      <c r="D171" s="71"/>
      <c r="E171" s="71"/>
      <c r="F171" s="71"/>
      <c r="G171" s="70"/>
    </row>
    <row r="172" spans="1:7" x14ac:dyDescent="0.3">
      <c r="A172" s="70"/>
      <c r="B172" s="70"/>
      <c r="C172" s="71"/>
      <c r="D172" s="71"/>
      <c r="E172" s="71"/>
      <c r="F172" s="71"/>
      <c r="G172" s="70"/>
    </row>
    <row r="173" spans="1:7" x14ac:dyDescent="0.3">
      <c r="A173" s="70"/>
      <c r="B173" s="70"/>
      <c r="C173" s="71"/>
      <c r="D173" s="71"/>
      <c r="E173" s="71"/>
      <c r="F173" s="71"/>
      <c r="G173" s="70"/>
    </row>
    <row r="174" spans="1:7" x14ac:dyDescent="0.3">
      <c r="A174" s="70"/>
      <c r="B174" s="70"/>
      <c r="C174" s="71"/>
      <c r="D174" s="71"/>
      <c r="E174" s="71"/>
      <c r="F174" s="71"/>
      <c r="G174" s="70"/>
    </row>
    <row r="175" spans="1:7" x14ac:dyDescent="0.3">
      <c r="A175" s="70"/>
      <c r="B175" s="70"/>
      <c r="C175" s="71"/>
      <c r="D175" s="71"/>
      <c r="E175" s="71"/>
      <c r="F175" s="71"/>
      <c r="G175" s="70"/>
    </row>
    <row r="176" spans="1:7" x14ac:dyDescent="0.3">
      <c r="A176" s="70"/>
      <c r="B176" s="70"/>
      <c r="C176" s="71"/>
      <c r="D176" s="71"/>
      <c r="E176" s="71"/>
      <c r="F176" s="71"/>
      <c r="G176" s="70"/>
    </row>
    <row r="177" spans="1:7" x14ac:dyDescent="0.3">
      <c r="A177" s="70"/>
      <c r="B177" s="70"/>
      <c r="C177" s="71"/>
      <c r="D177" s="71"/>
      <c r="E177" s="71"/>
      <c r="F177" s="71"/>
      <c r="G177" s="70"/>
    </row>
    <row r="178" spans="1:7" x14ac:dyDescent="0.3">
      <c r="A178" s="70"/>
      <c r="B178" s="70"/>
      <c r="C178" s="71"/>
      <c r="D178" s="71"/>
      <c r="E178" s="71"/>
      <c r="F178" s="71"/>
      <c r="G178" s="70"/>
    </row>
    <row r="179" spans="1:7" x14ac:dyDescent="0.3">
      <c r="A179" s="70"/>
      <c r="B179" s="70"/>
      <c r="C179" s="71"/>
      <c r="D179" s="71"/>
      <c r="E179" s="71"/>
      <c r="F179" s="71"/>
      <c r="G179" s="70"/>
    </row>
    <row r="180" spans="1:7" x14ac:dyDescent="0.3">
      <c r="A180" s="70"/>
      <c r="B180" s="70"/>
      <c r="C180" s="71"/>
      <c r="D180" s="71"/>
      <c r="E180" s="71"/>
      <c r="F180" s="71"/>
      <c r="G180" s="70"/>
    </row>
    <row r="181" spans="1:7" x14ac:dyDescent="0.3">
      <c r="A181" s="70"/>
      <c r="B181" s="70"/>
      <c r="C181" s="71"/>
      <c r="D181" s="71"/>
      <c r="E181" s="71"/>
      <c r="F181" s="71"/>
      <c r="G181" s="70"/>
    </row>
    <row r="182" spans="1:7" x14ac:dyDescent="0.3">
      <c r="A182" s="70"/>
      <c r="B182" s="70"/>
      <c r="C182" s="71"/>
      <c r="D182" s="71"/>
      <c r="E182" s="71"/>
      <c r="F182" s="71"/>
      <c r="G182" s="70"/>
    </row>
    <row r="183" spans="1:7" x14ac:dyDescent="0.3">
      <c r="A183" s="70"/>
      <c r="B183" s="70"/>
      <c r="C183" s="71"/>
      <c r="D183" s="71"/>
      <c r="E183" s="71"/>
      <c r="F183" s="71"/>
      <c r="G183" s="70"/>
    </row>
    <row r="184" spans="1:7" x14ac:dyDescent="0.3">
      <c r="A184" s="70"/>
      <c r="B184" s="70"/>
      <c r="C184" s="71"/>
      <c r="D184" s="71"/>
      <c r="E184" s="71"/>
      <c r="F184" s="71"/>
      <c r="G184" s="70"/>
    </row>
    <row r="185" spans="1:7" x14ac:dyDescent="0.3">
      <c r="A185" s="70"/>
      <c r="B185" s="70"/>
      <c r="C185" s="71"/>
      <c r="D185" s="71"/>
      <c r="E185" s="71"/>
      <c r="F185" s="71"/>
      <c r="G185" s="70"/>
    </row>
    <row r="186" spans="1:7" x14ac:dyDescent="0.3">
      <c r="A186" s="70"/>
      <c r="B186" s="70"/>
      <c r="C186" s="71"/>
      <c r="D186" s="71"/>
      <c r="E186" s="71"/>
      <c r="F186" s="71"/>
      <c r="G186" s="70"/>
    </row>
    <row r="187" spans="1:7" x14ac:dyDescent="0.3">
      <c r="A187" s="70"/>
      <c r="B187" s="70"/>
      <c r="C187" s="71"/>
      <c r="D187" s="71"/>
      <c r="E187" s="71"/>
      <c r="F187" s="71"/>
      <c r="G187" s="70"/>
    </row>
    <row r="188" spans="1:7" x14ac:dyDescent="0.3">
      <c r="A188" s="70"/>
      <c r="B188" s="70"/>
      <c r="C188" s="71"/>
      <c r="D188" s="71"/>
      <c r="E188" s="71"/>
      <c r="F188" s="71"/>
      <c r="G188" s="70"/>
    </row>
    <row r="189" spans="1:7" x14ac:dyDescent="0.3">
      <c r="A189" s="70"/>
      <c r="B189" s="70"/>
      <c r="C189" s="71"/>
      <c r="D189" s="71"/>
      <c r="E189" s="71"/>
      <c r="F189" s="71"/>
      <c r="G189" s="70"/>
    </row>
    <row r="190" spans="1:7" x14ac:dyDescent="0.3">
      <c r="A190" s="70"/>
      <c r="B190" s="70"/>
      <c r="C190" s="71"/>
      <c r="D190" s="71"/>
      <c r="E190" s="71"/>
      <c r="F190" s="71"/>
      <c r="G190" s="70"/>
    </row>
    <row r="191" spans="1:7" x14ac:dyDescent="0.3">
      <c r="A191" s="70"/>
      <c r="B191" s="70"/>
      <c r="C191" s="71"/>
      <c r="D191" s="71"/>
      <c r="E191" s="71"/>
      <c r="F191" s="71"/>
      <c r="G191" s="70"/>
    </row>
    <row r="192" spans="1:7" x14ac:dyDescent="0.3">
      <c r="A192" s="70"/>
      <c r="B192" s="70"/>
      <c r="C192" s="71"/>
      <c r="D192" s="71"/>
      <c r="E192" s="71"/>
      <c r="F192" s="71"/>
      <c r="G192" s="70"/>
    </row>
    <row r="193" spans="1:7" x14ac:dyDescent="0.3">
      <c r="A193" s="70"/>
      <c r="B193" s="70"/>
      <c r="C193" s="71"/>
      <c r="D193" s="71"/>
      <c r="E193" s="71"/>
      <c r="F193" s="71"/>
      <c r="G193" s="70"/>
    </row>
    <row r="194" spans="1:7" x14ac:dyDescent="0.3">
      <c r="A194" s="70"/>
      <c r="B194" s="70"/>
      <c r="C194" s="71"/>
      <c r="D194" s="71"/>
      <c r="E194" s="71"/>
      <c r="F194" s="71"/>
      <c r="G194" s="70"/>
    </row>
    <row r="195" spans="1:7" x14ac:dyDescent="0.3">
      <c r="A195" s="70"/>
      <c r="B195" s="70"/>
      <c r="C195" s="71"/>
      <c r="D195" s="71"/>
      <c r="E195" s="71"/>
      <c r="F195" s="71"/>
      <c r="G195" s="70"/>
    </row>
    <row r="196" spans="1:7" x14ac:dyDescent="0.3">
      <c r="A196" s="70"/>
      <c r="B196" s="70"/>
      <c r="C196" s="71"/>
      <c r="D196" s="71"/>
      <c r="E196" s="71"/>
      <c r="F196" s="71"/>
      <c r="G196" s="70"/>
    </row>
    <row r="197" spans="1:7" x14ac:dyDescent="0.3">
      <c r="A197" s="70"/>
      <c r="B197" s="70"/>
      <c r="C197" s="71"/>
      <c r="D197" s="71"/>
      <c r="E197" s="71"/>
      <c r="F197" s="71"/>
      <c r="G197" s="70"/>
    </row>
    <row r="198" spans="1:7" x14ac:dyDescent="0.3">
      <c r="A198" s="70"/>
      <c r="B198" s="70"/>
      <c r="C198" s="71"/>
      <c r="D198" s="71"/>
      <c r="E198" s="71"/>
      <c r="F198" s="71"/>
      <c r="G198" s="70"/>
    </row>
    <row r="199" spans="1:7" x14ac:dyDescent="0.3">
      <c r="A199" s="70"/>
      <c r="B199" s="70"/>
      <c r="C199" s="71"/>
      <c r="D199" s="71"/>
      <c r="E199" s="71"/>
      <c r="F199" s="71"/>
      <c r="G199" s="70"/>
    </row>
    <row r="200" spans="1:7" x14ac:dyDescent="0.3">
      <c r="A200" s="70"/>
      <c r="B200" s="70"/>
      <c r="C200" s="71"/>
      <c r="D200" s="71"/>
      <c r="E200" s="71"/>
      <c r="F200" s="71"/>
      <c r="G200" s="70"/>
    </row>
    <row r="201" spans="1:7" x14ac:dyDescent="0.3">
      <c r="A201" s="70"/>
      <c r="B201" s="70"/>
      <c r="C201" s="71"/>
      <c r="D201" s="71"/>
      <c r="E201" s="71"/>
      <c r="F201" s="71"/>
      <c r="G201" s="70"/>
    </row>
    <row r="202" spans="1:7" x14ac:dyDescent="0.3">
      <c r="A202" s="70"/>
      <c r="B202" s="70"/>
      <c r="C202" s="71"/>
      <c r="D202" s="71"/>
      <c r="E202" s="71"/>
      <c r="F202" s="71"/>
      <c r="G202" s="70"/>
    </row>
    <row r="203" spans="1:7" x14ac:dyDescent="0.3">
      <c r="A203" s="70"/>
      <c r="B203" s="70"/>
      <c r="C203" s="71"/>
      <c r="D203" s="71"/>
      <c r="E203" s="71"/>
      <c r="F203" s="71"/>
      <c r="G203" s="70"/>
    </row>
    <row r="204" spans="1:7" x14ac:dyDescent="0.3">
      <c r="A204" s="70"/>
      <c r="B204" s="70"/>
      <c r="C204" s="71"/>
      <c r="D204" s="71"/>
      <c r="E204" s="71"/>
      <c r="F204" s="71"/>
      <c r="G204" s="70"/>
    </row>
    <row r="205" spans="1:7" x14ac:dyDescent="0.3">
      <c r="A205" s="70"/>
      <c r="B205" s="70"/>
      <c r="C205" s="71"/>
      <c r="D205" s="71"/>
      <c r="E205" s="71"/>
      <c r="F205" s="71"/>
      <c r="G205" s="70"/>
    </row>
    <row r="206" spans="1:7" x14ac:dyDescent="0.3">
      <c r="A206" s="70"/>
      <c r="B206" s="70"/>
      <c r="C206" s="71"/>
      <c r="D206" s="71"/>
      <c r="E206" s="71"/>
      <c r="F206" s="71"/>
      <c r="G206" s="70"/>
    </row>
    <row r="207" spans="1:7" x14ac:dyDescent="0.3">
      <c r="A207" s="70"/>
      <c r="B207" s="70"/>
      <c r="C207" s="71"/>
      <c r="D207" s="71"/>
      <c r="E207" s="71"/>
      <c r="F207" s="71"/>
      <c r="G207" s="70"/>
    </row>
    <row r="208" spans="1:7" x14ac:dyDescent="0.3">
      <c r="A208" s="70"/>
      <c r="B208" s="70"/>
      <c r="C208" s="71"/>
      <c r="D208" s="71"/>
      <c r="E208" s="71"/>
      <c r="F208" s="71"/>
      <c r="G208" s="70"/>
    </row>
    <row r="209" spans="1:7" x14ac:dyDescent="0.3">
      <c r="A209" s="70"/>
      <c r="B209" s="70"/>
      <c r="C209" s="71"/>
      <c r="D209" s="71"/>
      <c r="E209" s="71"/>
      <c r="F209" s="71"/>
      <c r="G209" s="70"/>
    </row>
    <row r="210" spans="1:7" x14ac:dyDescent="0.3">
      <c r="A210" s="70"/>
      <c r="B210" s="70"/>
      <c r="C210" s="71"/>
      <c r="D210" s="71"/>
      <c r="E210" s="71"/>
      <c r="F210" s="71"/>
      <c r="G210" s="70"/>
    </row>
    <row r="211" spans="1:7" x14ac:dyDescent="0.3">
      <c r="A211" s="70"/>
      <c r="B211" s="70"/>
      <c r="C211" s="71"/>
      <c r="D211" s="71"/>
      <c r="E211" s="71"/>
      <c r="F211" s="71"/>
      <c r="G211" s="70"/>
    </row>
    <row r="212" spans="1:7" x14ac:dyDescent="0.3">
      <c r="A212" s="70"/>
      <c r="B212" s="70"/>
      <c r="C212" s="71"/>
      <c r="D212" s="71"/>
      <c r="E212" s="71"/>
      <c r="F212" s="71"/>
      <c r="G212" s="70"/>
    </row>
    <row r="213" spans="1:7" x14ac:dyDescent="0.3">
      <c r="A213" s="70"/>
      <c r="B213" s="70"/>
      <c r="C213" s="71"/>
      <c r="D213" s="71"/>
      <c r="E213" s="71"/>
      <c r="F213" s="71"/>
      <c r="G213" s="70"/>
    </row>
    <row r="214" spans="1:7" x14ac:dyDescent="0.3">
      <c r="A214" s="70"/>
      <c r="B214" s="70"/>
      <c r="C214" s="71"/>
      <c r="D214" s="71"/>
      <c r="E214" s="71"/>
      <c r="F214" s="71"/>
      <c r="G214" s="70"/>
    </row>
    <row r="215" spans="1:7" x14ac:dyDescent="0.3">
      <c r="A215" s="70"/>
      <c r="B215" s="70"/>
      <c r="C215" s="71"/>
      <c r="D215" s="71"/>
      <c r="E215" s="71"/>
      <c r="F215" s="71"/>
      <c r="G215" s="70"/>
    </row>
    <row r="216" spans="1:7" x14ac:dyDescent="0.3">
      <c r="A216" s="70"/>
      <c r="B216" s="70"/>
      <c r="C216" s="71"/>
      <c r="D216" s="71"/>
      <c r="E216" s="71"/>
      <c r="F216" s="71"/>
      <c r="G216" s="70"/>
    </row>
    <row r="217" spans="1:7" x14ac:dyDescent="0.3">
      <c r="A217" s="70"/>
      <c r="B217" s="70"/>
      <c r="C217" s="71"/>
      <c r="D217" s="71"/>
      <c r="E217" s="71"/>
      <c r="F217" s="71"/>
      <c r="G217" s="70"/>
    </row>
    <row r="218" spans="1:7" x14ac:dyDescent="0.3">
      <c r="A218" s="70"/>
      <c r="B218" s="70"/>
      <c r="C218" s="71"/>
      <c r="D218" s="71"/>
      <c r="E218" s="71"/>
      <c r="F218" s="71"/>
      <c r="G218" s="70"/>
    </row>
    <row r="219" spans="1:7" x14ac:dyDescent="0.3">
      <c r="A219" s="70"/>
      <c r="B219" s="70"/>
      <c r="C219" s="71"/>
      <c r="D219" s="71"/>
      <c r="E219" s="71"/>
      <c r="F219" s="71"/>
      <c r="G219" s="70"/>
    </row>
    <row r="220" spans="1:7" x14ac:dyDescent="0.3">
      <c r="A220" s="70"/>
      <c r="B220" s="70"/>
      <c r="C220" s="71"/>
      <c r="D220" s="71"/>
      <c r="E220" s="71"/>
      <c r="F220" s="71"/>
      <c r="G220" s="70"/>
    </row>
    <row r="221" spans="1:7" x14ac:dyDescent="0.3">
      <c r="A221" s="70"/>
      <c r="B221" s="70"/>
      <c r="C221" s="71"/>
      <c r="D221" s="71"/>
      <c r="E221" s="71"/>
      <c r="F221" s="71"/>
      <c r="G221" s="70"/>
    </row>
    <row r="222" spans="1:7" x14ac:dyDescent="0.3">
      <c r="A222" s="70"/>
      <c r="B222" s="70"/>
      <c r="C222" s="71"/>
      <c r="D222" s="71"/>
      <c r="E222" s="71"/>
      <c r="F222" s="71"/>
      <c r="G222" s="70"/>
    </row>
    <row r="223" spans="1:7" x14ac:dyDescent="0.3">
      <c r="A223" s="70"/>
      <c r="B223" s="70"/>
      <c r="C223" s="71"/>
      <c r="D223" s="71"/>
      <c r="E223" s="71"/>
      <c r="F223" s="71"/>
      <c r="G223" s="70"/>
    </row>
    <row r="224" spans="1:7" x14ac:dyDescent="0.3">
      <c r="A224" s="70"/>
      <c r="B224" s="70"/>
      <c r="C224" s="71"/>
      <c r="D224" s="71"/>
      <c r="E224" s="71"/>
      <c r="F224" s="71"/>
      <c r="G224" s="70"/>
    </row>
    <row r="225" spans="1:7" x14ac:dyDescent="0.3">
      <c r="A225" s="70"/>
      <c r="B225" s="70"/>
      <c r="C225" s="71"/>
      <c r="D225" s="71"/>
      <c r="E225" s="71"/>
      <c r="F225" s="71"/>
      <c r="G225" s="70"/>
    </row>
    <row r="226" spans="1:7" x14ac:dyDescent="0.3">
      <c r="A226" s="70"/>
      <c r="B226" s="70"/>
      <c r="C226" s="71"/>
      <c r="D226" s="71"/>
      <c r="E226" s="71"/>
      <c r="F226" s="71"/>
      <c r="G226" s="70"/>
    </row>
    <row r="227" spans="1:7" x14ac:dyDescent="0.3">
      <c r="A227" s="70"/>
      <c r="B227" s="70"/>
      <c r="C227" s="71"/>
      <c r="D227" s="71"/>
      <c r="E227" s="71"/>
      <c r="F227" s="71"/>
      <c r="G227" s="70"/>
    </row>
    <row r="228" spans="1:7" x14ac:dyDescent="0.3">
      <c r="A228" s="70"/>
      <c r="B228" s="70"/>
      <c r="C228" s="71"/>
      <c r="D228" s="71"/>
      <c r="E228" s="71"/>
      <c r="F228" s="71"/>
      <c r="G228" s="70"/>
    </row>
    <row r="229" spans="1:7" x14ac:dyDescent="0.3">
      <c r="A229" s="70"/>
      <c r="B229" s="70"/>
      <c r="C229" s="71"/>
      <c r="D229" s="71"/>
      <c r="E229" s="71"/>
      <c r="F229" s="71"/>
      <c r="G229" s="70"/>
    </row>
    <row r="230" spans="1:7" x14ac:dyDescent="0.3">
      <c r="A230" s="70"/>
      <c r="B230" s="70"/>
      <c r="C230" s="71"/>
      <c r="D230" s="71"/>
      <c r="E230" s="71"/>
      <c r="F230" s="71"/>
      <c r="G230" s="70"/>
    </row>
    <row r="231" spans="1:7" x14ac:dyDescent="0.3">
      <c r="A231" s="70"/>
      <c r="B231" s="70"/>
      <c r="C231" s="71"/>
      <c r="D231" s="71"/>
      <c r="E231" s="71"/>
      <c r="F231" s="71"/>
      <c r="G231" s="70"/>
    </row>
    <row r="232" spans="1:7" x14ac:dyDescent="0.3">
      <c r="A232" s="70"/>
      <c r="B232" s="70"/>
      <c r="C232" s="71"/>
      <c r="D232" s="71"/>
      <c r="E232" s="71"/>
      <c r="F232" s="71"/>
      <c r="G232" s="70"/>
    </row>
    <row r="233" spans="1:7" x14ac:dyDescent="0.3">
      <c r="A233" s="70"/>
      <c r="B233" s="70"/>
      <c r="C233" s="71"/>
      <c r="D233" s="71"/>
      <c r="E233" s="71"/>
      <c r="F233" s="71"/>
      <c r="G233" s="70"/>
    </row>
    <row r="234" spans="1:7" x14ac:dyDescent="0.3">
      <c r="A234" s="70"/>
      <c r="B234" s="70"/>
      <c r="C234" s="71"/>
      <c r="D234" s="71"/>
      <c r="E234" s="71"/>
      <c r="F234" s="71"/>
      <c r="G234" s="70"/>
    </row>
    <row r="235" spans="1:7" x14ac:dyDescent="0.3">
      <c r="A235" s="70"/>
      <c r="B235" s="70"/>
      <c r="C235" s="71"/>
      <c r="D235" s="71"/>
      <c r="E235" s="71"/>
      <c r="F235" s="71"/>
      <c r="G235" s="70"/>
    </row>
    <row r="236" spans="1:7" x14ac:dyDescent="0.3">
      <c r="A236" s="70"/>
      <c r="B236" s="70"/>
      <c r="C236" s="71"/>
      <c r="D236" s="71"/>
      <c r="E236" s="71"/>
      <c r="F236" s="71"/>
      <c r="G236" s="70"/>
    </row>
    <row r="237" spans="1:7" x14ac:dyDescent="0.3">
      <c r="A237" s="70"/>
      <c r="B237" s="70"/>
      <c r="C237" s="71"/>
      <c r="D237" s="71"/>
      <c r="E237" s="71"/>
      <c r="F237" s="71"/>
      <c r="G237" s="70"/>
    </row>
    <row r="238" spans="1:7" x14ac:dyDescent="0.3">
      <c r="A238" s="70"/>
      <c r="B238" s="70"/>
      <c r="C238" s="71"/>
      <c r="D238" s="71"/>
      <c r="E238" s="71"/>
      <c r="F238" s="71"/>
      <c r="G238" s="70"/>
    </row>
    <row r="239" spans="1:7" x14ac:dyDescent="0.3">
      <c r="A239" s="70"/>
      <c r="B239" s="70"/>
      <c r="C239" s="71"/>
      <c r="D239" s="71"/>
      <c r="E239" s="71"/>
      <c r="F239" s="71"/>
      <c r="G239" s="70"/>
    </row>
    <row r="240" spans="1:7" x14ac:dyDescent="0.3">
      <c r="A240" s="70"/>
      <c r="B240" s="70"/>
      <c r="C240" s="71"/>
      <c r="D240" s="71"/>
      <c r="E240" s="71"/>
      <c r="F240" s="71"/>
      <c r="G240" s="70"/>
    </row>
    <row r="241" spans="1:7" x14ac:dyDescent="0.3">
      <c r="A241" s="70"/>
      <c r="B241" s="70"/>
      <c r="C241" s="71"/>
      <c r="D241" s="71"/>
      <c r="E241" s="71"/>
      <c r="F241" s="71"/>
      <c r="G241" s="70"/>
    </row>
    <row r="242" spans="1:7" x14ac:dyDescent="0.3">
      <c r="A242" s="70"/>
      <c r="B242" s="70"/>
      <c r="C242" s="71"/>
      <c r="D242" s="71"/>
      <c r="E242" s="71"/>
      <c r="F242" s="71"/>
      <c r="G242" s="70"/>
    </row>
    <row r="243" spans="1:7" x14ac:dyDescent="0.3">
      <c r="A243" s="70"/>
      <c r="B243" s="70"/>
      <c r="C243" s="71"/>
      <c r="D243" s="71"/>
      <c r="E243" s="71"/>
      <c r="F243" s="71"/>
      <c r="G243" s="70"/>
    </row>
    <row r="244" spans="1:7" x14ac:dyDescent="0.3">
      <c r="A244" s="70"/>
      <c r="B244" s="70"/>
      <c r="C244" s="71"/>
      <c r="D244" s="71"/>
      <c r="E244" s="71"/>
      <c r="F244" s="71"/>
      <c r="G244" s="70"/>
    </row>
    <row r="245" spans="1:7" x14ac:dyDescent="0.3">
      <c r="A245" s="70"/>
      <c r="B245" s="70"/>
      <c r="C245" s="71"/>
      <c r="D245" s="71"/>
      <c r="E245" s="71"/>
      <c r="F245" s="71"/>
      <c r="G245" s="70"/>
    </row>
    <row r="246" spans="1:7" x14ac:dyDescent="0.3">
      <c r="A246" s="70"/>
      <c r="B246" s="70"/>
      <c r="C246" s="71"/>
      <c r="D246" s="71"/>
      <c r="E246" s="71"/>
      <c r="F246" s="71"/>
      <c r="G246" s="70"/>
    </row>
    <row r="247" spans="1:7" x14ac:dyDescent="0.3">
      <c r="A247" s="70"/>
      <c r="B247" s="70"/>
      <c r="C247" s="71"/>
      <c r="D247" s="71"/>
      <c r="E247" s="71"/>
      <c r="F247" s="71"/>
      <c r="G247" s="70"/>
    </row>
    <row r="248" spans="1:7" x14ac:dyDescent="0.3">
      <c r="A248" s="70"/>
      <c r="B248" s="70"/>
      <c r="C248" s="71"/>
      <c r="D248" s="71"/>
      <c r="E248" s="71"/>
      <c r="F248" s="71"/>
      <c r="G248" s="70"/>
    </row>
    <row r="249" spans="1:7" x14ac:dyDescent="0.3">
      <c r="A249" s="70"/>
      <c r="B249" s="70"/>
      <c r="C249" s="71"/>
      <c r="D249" s="71"/>
      <c r="E249" s="71"/>
      <c r="F249" s="71"/>
      <c r="G249" s="70"/>
    </row>
    <row r="250" spans="1:7" x14ac:dyDescent="0.3">
      <c r="A250" s="70"/>
      <c r="B250" s="70"/>
      <c r="C250" s="71"/>
      <c r="D250" s="71"/>
      <c r="E250" s="71"/>
      <c r="F250" s="71"/>
      <c r="G250" s="70"/>
    </row>
    <row r="251" spans="1:7" x14ac:dyDescent="0.3">
      <c r="A251" s="70"/>
      <c r="B251" s="70"/>
      <c r="C251" s="71"/>
      <c r="D251" s="71"/>
      <c r="E251" s="71"/>
      <c r="F251" s="71"/>
      <c r="G251" s="70"/>
    </row>
    <row r="252" spans="1:7" x14ac:dyDescent="0.3">
      <c r="A252" s="70"/>
      <c r="B252" s="70"/>
      <c r="C252" s="71"/>
      <c r="D252" s="71"/>
      <c r="E252" s="71"/>
      <c r="F252" s="71"/>
      <c r="G252" s="70"/>
    </row>
    <row r="253" spans="1:7" x14ac:dyDescent="0.3">
      <c r="A253" s="70"/>
      <c r="B253" s="70"/>
      <c r="C253" s="71"/>
      <c r="D253" s="71"/>
      <c r="E253" s="71"/>
      <c r="F253" s="71"/>
      <c r="G253" s="70"/>
    </row>
    <row r="254" spans="1:7" x14ac:dyDescent="0.3">
      <c r="A254" s="70"/>
      <c r="B254" s="70"/>
      <c r="C254" s="71"/>
      <c r="D254" s="71"/>
      <c r="E254" s="71"/>
      <c r="F254" s="71"/>
      <c r="G254" s="70"/>
    </row>
    <row r="255" spans="1:7" x14ac:dyDescent="0.3">
      <c r="A255" s="70"/>
      <c r="B255" s="70"/>
      <c r="C255" s="71"/>
      <c r="D255" s="71"/>
      <c r="E255" s="71"/>
      <c r="F255" s="71"/>
      <c r="G255" s="70"/>
    </row>
    <row r="256" spans="1:7" x14ac:dyDescent="0.3">
      <c r="A256" s="70"/>
      <c r="B256" s="70"/>
      <c r="C256" s="71"/>
      <c r="D256" s="71"/>
      <c r="E256" s="71"/>
      <c r="F256" s="71"/>
      <c r="G256" s="70"/>
    </row>
    <row r="257" spans="1:7" x14ac:dyDescent="0.3">
      <c r="A257" s="70"/>
      <c r="B257" s="70"/>
      <c r="C257" s="71"/>
      <c r="D257" s="71"/>
      <c r="E257" s="71"/>
      <c r="F257" s="71"/>
      <c r="G257" s="70"/>
    </row>
    <row r="258" spans="1:7" x14ac:dyDescent="0.3">
      <c r="A258" s="70"/>
      <c r="B258" s="70"/>
      <c r="C258" s="71"/>
      <c r="D258" s="71"/>
      <c r="E258" s="71"/>
      <c r="F258" s="71"/>
      <c r="G258" s="70"/>
    </row>
    <row r="259" spans="1:7" x14ac:dyDescent="0.3">
      <c r="A259" s="70"/>
      <c r="B259" s="70"/>
      <c r="C259" s="71"/>
      <c r="D259" s="71"/>
      <c r="E259" s="71"/>
      <c r="F259" s="71"/>
      <c r="G259" s="70"/>
    </row>
    <row r="260" spans="1:7" x14ac:dyDescent="0.3">
      <c r="A260" s="70"/>
      <c r="B260" s="70"/>
      <c r="C260" s="71"/>
      <c r="D260" s="71"/>
      <c r="E260" s="71"/>
      <c r="F260" s="71"/>
      <c r="G260" s="70"/>
    </row>
    <row r="261" spans="1:7" x14ac:dyDescent="0.3">
      <c r="A261" s="70"/>
      <c r="B261" s="70"/>
      <c r="C261" s="71"/>
      <c r="D261" s="71"/>
      <c r="E261" s="71"/>
      <c r="F261" s="71"/>
      <c r="G261" s="70"/>
    </row>
    <row r="262" spans="1:7" x14ac:dyDescent="0.3">
      <c r="A262" s="70"/>
      <c r="B262" s="70"/>
      <c r="C262" s="71"/>
      <c r="D262" s="71"/>
      <c r="E262" s="71"/>
      <c r="F262" s="71"/>
      <c r="G262" s="70"/>
    </row>
    <row r="263" spans="1:7" x14ac:dyDescent="0.3">
      <c r="A263" s="70"/>
      <c r="B263" s="70"/>
      <c r="C263" s="71"/>
      <c r="D263" s="71"/>
      <c r="E263" s="71"/>
      <c r="F263" s="71"/>
      <c r="G263" s="70"/>
    </row>
    <row r="264" spans="1:7" x14ac:dyDescent="0.3">
      <c r="A264" s="70"/>
      <c r="B264" s="70"/>
      <c r="C264" s="71"/>
      <c r="D264" s="71"/>
      <c r="E264" s="71"/>
      <c r="F264" s="71"/>
      <c r="G264" s="70"/>
    </row>
    <row r="265" spans="1:7" x14ac:dyDescent="0.3">
      <c r="A265" s="70"/>
      <c r="B265" s="70"/>
      <c r="C265" s="71"/>
      <c r="D265" s="71"/>
      <c r="E265" s="71"/>
      <c r="F265" s="71"/>
      <c r="G265" s="70"/>
    </row>
    <row r="266" spans="1:7" x14ac:dyDescent="0.3">
      <c r="A266" s="70"/>
      <c r="B266" s="70"/>
      <c r="C266" s="71"/>
      <c r="D266" s="71"/>
      <c r="E266" s="71"/>
      <c r="F266" s="71"/>
      <c r="G266" s="7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/>
  </sheetViews>
  <sheetFormatPr baseColWidth="10" defaultRowHeight="14.4" x14ac:dyDescent="0.3"/>
  <cols>
    <col min="1" max="1" width="16.44140625" style="6" customWidth="1"/>
    <col min="2" max="2" width="24.5546875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</cols>
  <sheetData>
    <row r="1" spans="1:9" ht="66" customHeight="1" x14ac:dyDescent="0.3">
      <c r="B1" s="97" t="s">
        <v>746</v>
      </c>
      <c r="C1" s="70"/>
      <c r="D1" s="70"/>
      <c r="E1" s="70"/>
      <c r="F1" s="70"/>
      <c r="G1" s="70"/>
      <c r="H1" s="70"/>
      <c r="I1" s="70"/>
    </row>
    <row r="2" spans="1:9" ht="30" customHeight="1" x14ac:dyDescent="0.3">
      <c r="A2" s="164" t="s">
        <v>609</v>
      </c>
      <c r="B2" s="165" t="s">
        <v>0</v>
      </c>
      <c r="C2" s="165" t="s">
        <v>1</v>
      </c>
      <c r="D2" s="165" t="s">
        <v>2</v>
      </c>
      <c r="E2" s="165" t="s">
        <v>3</v>
      </c>
      <c r="F2" s="165" t="s">
        <v>711</v>
      </c>
      <c r="G2" s="70"/>
      <c r="H2" s="70"/>
      <c r="I2" s="70"/>
    </row>
    <row r="3" spans="1:9" ht="15" x14ac:dyDescent="0.3">
      <c r="A3" s="160" t="s">
        <v>664</v>
      </c>
      <c r="B3" s="161" t="s">
        <v>731</v>
      </c>
      <c r="C3" s="158">
        <f>VLOOKUP(A3,'Vta RdV'!$P$3:$Q$18,2,0)</f>
        <v>318601.5499999997</v>
      </c>
      <c r="D3" s="158">
        <f>VLOOKUP(A3,Objetivos!$M$5:$N$18,2,0)</f>
        <v>480657.54090409027</v>
      </c>
      <c r="E3" s="159">
        <f t="shared" ref="E3:E9" si="0">+C3/D3</f>
        <v>0.66284521283225428</v>
      </c>
      <c r="F3" s="179">
        <f>RANK($E3,E3:E4,0)</f>
        <v>2</v>
      </c>
      <c r="G3" s="70"/>
      <c r="H3" s="70"/>
      <c r="I3" s="70"/>
    </row>
    <row r="4" spans="1:9" ht="15" x14ac:dyDescent="0.3">
      <c r="A4" s="160" t="s">
        <v>668</v>
      </c>
      <c r="B4" s="161" t="s">
        <v>732</v>
      </c>
      <c r="C4" s="158">
        <f>VLOOKUP(A4,'Vta RdV'!$P$3:$Q$18,2,0)</f>
        <v>488224.95</v>
      </c>
      <c r="D4" s="158">
        <f>VLOOKUP(A4,Objetivos!$M$5:$N$18,2,0)</f>
        <v>623522.12372923596</v>
      </c>
      <c r="E4" s="159">
        <f t="shared" si="0"/>
        <v>0.78301143042040855</v>
      </c>
      <c r="F4" s="179">
        <f>RANK($E4,E3:E4,0)</f>
        <v>1</v>
      </c>
      <c r="G4" s="70"/>
      <c r="H4" s="70"/>
      <c r="I4" s="70"/>
    </row>
    <row r="5" spans="1:9" ht="15" x14ac:dyDescent="0.3">
      <c r="A5" s="89" t="s">
        <v>665</v>
      </c>
      <c r="B5" s="15" t="s">
        <v>731</v>
      </c>
      <c r="C5" s="180">
        <f>VLOOKUP(A5,'Vta RdV'!$P$3:$Q$18,2,0)</f>
        <v>299775.46000000002</v>
      </c>
      <c r="D5" s="180">
        <f>VLOOKUP(A5,Objetivos!$M$5:$N$18,2,0)</f>
        <v>374731.01574163826</v>
      </c>
      <c r="E5" s="182">
        <f t="shared" si="0"/>
        <v>0.79997504184890578</v>
      </c>
      <c r="F5" s="181">
        <f>RANK($E5,E5:E6,0)</f>
        <v>1</v>
      </c>
      <c r="G5" s="70"/>
      <c r="H5" s="70"/>
      <c r="I5" s="70"/>
    </row>
    <row r="6" spans="1:9" ht="15" x14ac:dyDescent="0.3">
      <c r="A6" s="89" t="s">
        <v>666</v>
      </c>
      <c r="B6" s="15" t="s">
        <v>733</v>
      </c>
      <c r="C6" s="180">
        <f>VLOOKUP(A6,'Vta RdV'!$P$3:$Q$18,2,0)</f>
        <v>307624.72000000003</v>
      </c>
      <c r="D6" s="180">
        <f>VLOOKUP(A6,Objetivos!$M$5:$N$18,2,0)</f>
        <v>393725.46340188477</v>
      </c>
      <c r="E6" s="182">
        <f t="shared" si="0"/>
        <v>0.78131781811124645</v>
      </c>
      <c r="F6" s="181">
        <f>RANK($E6,E5:E6,0)</f>
        <v>2</v>
      </c>
      <c r="G6" s="70"/>
      <c r="H6" s="70"/>
      <c r="I6" s="70"/>
    </row>
    <row r="7" spans="1:9" ht="15" x14ac:dyDescent="0.3">
      <c r="A7" s="160" t="s">
        <v>667</v>
      </c>
      <c r="B7" s="161" t="s">
        <v>734</v>
      </c>
      <c r="C7" s="158">
        <f>VLOOKUP(A7,'Vta RdV'!$P$3:$Q$18,2,0)</f>
        <v>360750.46999999974</v>
      </c>
      <c r="D7" s="158">
        <f>VLOOKUP(A7,Objetivos!$M$5:$N$18,2,0)</f>
        <v>550133.62601294124</v>
      </c>
      <c r="E7" s="159">
        <f t="shared" si="0"/>
        <v>0.65575062665141204</v>
      </c>
      <c r="F7" s="179">
        <f>RANK($E7,E7:E9,0)</f>
        <v>3</v>
      </c>
      <c r="G7" s="70"/>
      <c r="H7" s="70"/>
      <c r="I7" s="70"/>
    </row>
    <row r="8" spans="1:9" ht="15" x14ac:dyDescent="0.3">
      <c r="A8" s="160" t="s">
        <v>663</v>
      </c>
      <c r="B8" s="161" t="s">
        <v>732</v>
      </c>
      <c r="C8" s="158">
        <f>VLOOKUP(A8,'Vta RdV'!$P$3:$Q$18,2,0)</f>
        <v>331030.19999999984</v>
      </c>
      <c r="D8" s="158">
        <f>VLOOKUP(A8,Objetivos!$M$5:$N$18,2,0)</f>
        <v>377983.37008601869</v>
      </c>
      <c r="E8" s="159">
        <f t="shared" si="0"/>
        <v>0.8757797993193891</v>
      </c>
      <c r="F8" s="179">
        <f>RANK($E8,E7:E9,0)</f>
        <v>1</v>
      </c>
      <c r="G8" s="70"/>
      <c r="H8" s="70"/>
      <c r="I8" s="70"/>
    </row>
    <row r="9" spans="1:9" ht="15" x14ac:dyDescent="0.3">
      <c r="A9" s="160" t="s">
        <v>669</v>
      </c>
      <c r="B9" s="161" t="s">
        <v>733</v>
      </c>
      <c r="C9" s="158">
        <f>VLOOKUP(A9,'Vta RdV'!$P$3:$Q$18,2,0)</f>
        <v>238909.65000000002</v>
      </c>
      <c r="D9" s="158">
        <f>VLOOKUP(A9,Objetivos!$M$5:$N$18,2,0)</f>
        <v>341625.65656802728</v>
      </c>
      <c r="E9" s="159">
        <f t="shared" si="0"/>
        <v>0.69933169657129191</v>
      </c>
      <c r="F9" s="179">
        <f>RANK($E9,E7:E9,0)</f>
        <v>2</v>
      </c>
      <c r="G9" s="70"/>
      <c r="H9" s="70"/>
      <c r="I9" s="70"/>
    </row>
    <row r="10" spans="1:9" ht="15" x14ac:dyDescent="0.3">
      <c r="A10" s="128"/>
      <c r="B10" s="129"/>
      <c r="C10" s="130"/>
      <c r="D10" s="130"/>
      <c r="E10" s="130"/>
      <c r="F10" s="130"/>
      <c r="G10" s="70"/>
      <c r="H10" s="70"/>
      <c r="I10" s="70"/>
    </row>
    <row r="11" spans="1:9" x14ac:dyDescent="0.3">
      <c r="A11" s="71"/>
      <c r="B11" s="70"/>
      <c r="C11" s="70"/>
      <c r="D11" s="70"/>
      <c r="E11" s="70"/>
      <c r="F11" s="70"/>
      <c r="G11" s="70"/>
      <c r="H11" s="70"/>
      <c r="I11" s="70"/>
    </row>
    <row r="12" spans="1:9" x14ac:dyDescent="0.3">
      <c r="A12" s="71"/>
      <c r="B12" s="70"/>
      <c r="C12" s="70"/>
      <c r="D12" s="70"/>
      <c r="E12" s="70"/>
      <c r="F12" s="70"/>
      <c r="G12" s="70"/>
      <c r="H12" s="70"/>
      <c r="I12" s="70"/>
    </row>
    <row r="13" spans="1:9" x14ac:dyDescent="0.3">
      <c r="A13" s="71"/>
      <c r="B13" s="70"/>
      <c r="C13" s="70"/>
      <c r="D13" s="70"/>
      <c r="E13" s="70"/>
      <c r="F13" s="70"/>
      <c r="G13" s="70"/>
      <c r="H13" s="70"/>
      <c r="I13" s="70"/>
    </row>
    <row r="14" spans="1:9" x14ac:dyDescent="0.3">
      <c r="A14" s="71"/>
      <c r="B14" s="70"/>
      <c r="C14" s="70"/>
      <c r="D14" s="70"/>
      <c r="E14" s="70"/>
      <c r="F14" s="70"/>
      <c r="G14" s="70"/>
      <c r="H14" s="70"/>
      <c r="I14" s="70"/>
    </row>
    <row r="15" spans="1:9" x14ac:dyDescent="0.3">
      <c r="A15" s="71"/>
      <c r="B15" s="70"/>
      <c r="C15" s="70"/>
      <c r="D15" s="70"/>
      <c r="E15" s="70"/>
      <c r="F15" s="70"/>
      <c r="G15" s="70"/>
      <c r="H15" s="70"/>
      <c r="I15" s="70"/>
    </row>
    <row r="16" spans="1:9" x14ac:dyDescent="0.3">
      <c r="A16" s="71"/>
      <c r="B16" s="70"/>
      <c r="C16" s="70"/>
      <c r="D16" s="70"/>
      <c r="E16" s="70"/>
      <c r="F16" s="70"/>
      <c r="G16" s="70"/>
      <c r="H16" s="70"/>
      <c r="I16" s="70"/>
    </row>
    <row r="17" spans="1:9" x14ac:dyDescent="0.3">
      <c r="A17" s="71"/>
      <c r="B17" s="70"/>
      <c r="C17" s="70"/>
      <c r="D17" s="70"/>
      <c r="E17" s="70"/>
      <c r="F17" s="70"/>
      <c r="G17" s="70"/>
      <c r="H17" s="70"/>
      <c r="I17" s="70"/>
    </row>
    <row r="18" spans="1:9" x14ac:dyDescent="0.3">
      <c r="A18" s="71"/>
      <c r="B18" s="70"/>
      <c r="C18" s="70"/>
      <c r="D18" s="70"/>
      <c r="E18" s="70"/>
      <c r="F18" s="70"/>
      <c r="G18" s="70"/>
      <c r="H18" s="70"/>
      <c r="I18" s="70"/>
    </row>
    <row r="19" spans="1:9" x14ac:dyDescent="0.3">
      <c r="A19" s="71"/>
      <c r="B19" s="70"/>
      <c r="C19" s="70"/>
      <c r="D19" s="70"/>
      <c r="E19" s="70"/>
      <c r="F19" s="70"/>
      <c r="G19" s="70"/>
      <c r="H19" s="70"/>
      <c r="I19" s="70"/>
    </row>
    <row r="20" spans="1:9" x14ac:dyDescent="0.3">
      <c r="A20" s="71"/>
      <c r="B20" s="70"/>
      <c r="C20" s="70"/>
      <c r="D20" s="70"/>
      <c r="E20" s="70"/>
      <c r="F20" s="70"/>
      <c r="G20" s="70"/>
      <c r="H20" s="70"/>
      <c r="I20" s="70"/>
    </row>
    <row r="21" spans="1:9" x14ac:dyDescent="0.3">
      <c r="A21" s="71"/>
      <c r="B21" s="70"/>
      <c r="C21" s="70"/>
      <c r="D21" s="70"/>
      <c r="E21" s="70"/>
      <c r="F21" s="70"/>
      <c r="G21" s="70"/>
      <c r="H21" s="70"/>
      <c r="I21" s="70"/>
    </row>
    <row r="22" spans="1:9" x14ac:dyDescent="0.3">
      <c r="A22" s="71"/>
      <c r="B22" s="70"/>
      <c r="C22" s="70"/>
      <c r="D22" s="70"/>
      <c r="E22" s="70"/>
      <c r="F22" s="70"/>
      <c r="G22" s="70"/>
      <c r="H22" s="70"/>
      <c r="I22" s="70"/>
    </row>
    <row r="23" spans="1:9" x14ac:dyDescent="0.3">
      <c r="A23" s="71"/>
      <c r="B23" s="70"/>
      <c r="C23" s="70"/>
      <c r="D23" s="70"/>
      <c r="E23" s="70"/>
      <c r="F23" s="70"/>
      <c r="G23" s="70"/>
      <c r="H23" s="70"/>
      <c r="I23" s="70"/>
    </row>
    <row r="24" spans="1:9" x14ac:dyDescent="0.3">
      <c r="A24" s="71"/>
      <c r="B24" s="70"/>
      <c r="C24" s="70"/>
      <c r="D24" s="70"/>
      <c r="E24" s="70"/>
      <c r="F24" s="70"/>
      <c r="G24" s="70"/>
      <c r="H24" s="70"/>
      <c r="I24" s="70"/>
    </row>
    <row r="25" spans="1:9" x14ac:dyDescent="0.3">
      <c r="A25" s="71"/>
      <c r="B25" s="70"/>
      <c r="C25" s="70"/>
      <c r="D25" s="70"/>
      <c r="E25" s="70"/>
      <c r="F25" s="70"/>
      <c r="G25" s="70"/>
      <c r="H25" s="70"/>
      <c r="I25" s="70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/>
  </sheetViews>
  <sheetFormatPr baseColWidth="10" defaultRowHeight="14.4" x14ac:dyDescent="0.3"/>
  <cols>
    <col min="1" max="1" width="16.88671875" style="6" customWidth="1"/>
    <col min="2" max="2" width="21.5546875" customWidth="1"/>
    <col min="3" max="3" width="15" customWidth="1"/>
    <col min="4" max="4" width="14.88671875" bestFit="1" customWidth="1"/>
    <col min="5" max="5" width="18.5546875" bestFit="1" customWidth="1"/>
    <col min="6" max="6" width="13.33203125" bestFit="1" customWidth="1"/>
    <col min="9" max="9" width="17.88671875" bestFit="1" customWidth="1"/>
  </cols>
  <sheetData>
    <row r="1" spans="1:24" ht="68.25" customHeight="1" x14ac:dyDescent="0.3">
      <c r="B1" s="97" t="s">
        <v>674</v>
      </c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</row>
    <row r="2" spans="1:24" ht="15.6" x14ac:dyDescent="0.35">
      <c r="A2" s="1" t="s">
        <v>147</v>
      </c>
      <c r="B2" s="1" t="s">
        <v>215</v>
      </c>
      <c r="C2" s="1" t="s">
        <v>1</v>
      </c>
      <c r="D2" s="1" t="s">
        <v>2</v>
      </c>
      <c r="E2" s="1" t="s">
        <v>3</v>
      </c>
      <c r="F2" s="1" t="s">
        <v>146</v>
      </c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</row>
    <row r="3" spans="1:24" ht="15" x14ac:dyDescent="0.3">
      <c r="A3" s="20" t="s">
        <v>643</v>
      </c>
      <c r="B3" s="20" t="s">
        <v>210</v>
      </c>
      <c r="C3" s="183">
        <f>SUM(Autoservicios!D14:D21)</f>
        <v>45896.590000000004</v>
      </c>
      <c r="D3" s="183">
        <f>SUM(Autoservicios!E14:E21)</f>
        <v>50525.439999999995</v>
      </c>
      <c r="E3" s="20">
        <f t="shared" ref="E3:E14" si="0">+C3/D3</f>
        <v>0.90838575576976688</v>
      </c>
      <c r="F3" s="30">
        <f>RANK($E3,E3:E4,0)</f>
        <v>1</v>
      </c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</row>
    <row r="4" spans="1:24" ht="15" x14ac:dyDescent="0.3">
      <c r="A4" s="20" t="s">
        <v>644</v>
      </c>
      <c r="B4" s="20" t="s">
        <v>149</v>
      </c>
      <c r="C4" s="183">
        <f>SUM(Autoservicios!D149:D159)</f>
        <v>40203.269999999997</v>
      </c>
      <c r="D4" s="183">
        <f>SUM(Autoservicios!E149:E159)</f>
        <v>60128.960000000006</v>
      </c>
      <c r="E4" s="20">
        <f t="shared" si="0"/>
        <v>0.66861741829560983</v>
      </c>
      <c r="F4" s="30">
        <f>RANK($E4,E3:E4,0)</f>
        <v>2</v>
      </c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</row>
    <row r="5" spans="1:24" ht="15" x14ac:dyDescent="0.3">
      <c r="A5" s="4" t="s">
        <v>640</v>
      </c>
      <c r="B5" s="4" t="s">
        <v>15</v>
      </c>
      <c r="C5" s="184">
        <f>SUM(Autoservicios!D22:D38)</f>
        <v>68564.13</v>
      </c>
      <c r="D5" s="184">
        <f>SUM(Autoservicios!E22:E38)</f>
        <v>72180</v>
      </c>
      <c r="E5" s="4">
        <f t="shared" si="0"/>
        <v>0.94990482128013309</v>
      </c>
      <c r="F5" s="31">
        <f>RANK($E5,E5:E6,0)</f>
        <v>1</v>
      </c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</row>
    <row r="6" spans="1:24" ht="15" x14ac:dyDescent="0.3">
      <c r="A6" s="4" t="s">
        <v>631</v>
      </c>
      <c r="B6" s="4" t="s">
        <v>7</v>
      </c>
      <c r="C6" s="184">
        <f>SUM(Autoservicios!D39:D50)</f>
        <v>35657.740000000005</v>
      </c>
      <c r="D6" s="184">
        <f>SUM(Autoservicios!E39:E50)</f>
        <v>43665.440000000002</v>
      </c>
      <c r="E6" s="4">
        <f t="shared" si="0"/>
        <v>0.81661240560040171</v>
      </c>
      <c r="F6" s="31">
        <f>RANK($E6,E5:E6,0)</f>
        <v>2</v>
      </c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</row>
    <row r="7" spans="1:24" ht="15" x14ac:dyDescent="0.3">
      <c r="A7" s="20" t="s">
        <v>635</v>
      </c>
      <c r="B7" s="20" t="s">
        <v>214</v>
      </c>
      <c r="C7" s="183">
        <f>SUM(Autoservicios!D129:D137)</f>
        <v>19556.109999999997</v>
      </c>
      <c r="D7" s="183">
        <f>SUM(Autoservicios!E129:E137)</f>
        <v>34863.520000000004</v>
      </c>
      <c r="E7" s="20">
        <f t="shared" si="0"/>
        <v>0.56093331941238278</v>
      </c>
      <c r="F7" s="30">
        <f>RANK($E7,E7:E8,0)</f>
        <v>2</v>
      </c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</row>
    <row r="8" spans="1:24" ht="15" x14ac:dyDescent="0.3">
      <c r="A8" s="20" t="s">
        <v>634</v>
      </c>
      <c r="B8" s="20" t="s">
        <v>11</v>
      </c>
      <c r="C8" s="183">
        <f>SUM(Autoservicios!D118:D128)</f>
        <v>29506.21</v>
      </c>
      <c r="D8" s="183">
        <f>SUM(Autoservicios!E118:E128)</f>
        <v>49016</v>
      </c>
      <c r="E8" s="20">
        <f t="shared" si="0"/>
        <v>0.60197098906479518</v>
      </c>
      <c r="F8" s="30">
        <f>RANK($E8,E7:E8,0)</f>
        <v>1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</row>
    <row r="9" spans="1:24" ht="15" x14ac:dyDescent="0.3">
      <c r="A9" s="4" t="s">
        <v>638</v>
      </c>
      <c r="B9" s="4" t="s">
        <v>8</v>
      </c>
      <c r="C9" s="184">
        <f>SUM(Autoservicios!D103:D117)</f>
        <v>46547.710000000006</v>
      </c>
      <c r="D9" s="184">
        <f>SUM(Autoservicios!E103:E117)</f>
        <v>66452.000000000015</v>
      </c>
      <c r="E9" s="4">
        <f t="shared" si="0"/>
        <v>0.70047116715824953</v>
      </c>
      <c r="F9" s="31">
        <f>RANK($E9,E9:E10,0)</f>
        <v>2</v>
      </c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</row>
    <row r="10" spans="1:24" ht="15" x14ac:dyDescent="0.3">
      <c r="A10" s="4" t="s">
        <v>641</v>
      </c>
      <c r="B10" s="4" t="s">
        <v>12</v>
      </c>
      <c r="C10" s="184">
        <f>SUM(Autoservicios!D138:D148)</f>
        <v>29926.940000000002</v>
      </c>
      <c r="D10" s="184">
        <f>SUM(Autoservicios!E138:E148)</f>
        <v>38573.119999999995</v>
      </c>
      <c r="E10" s="4">
        <f t="shared" si="0"/>
        <v>0.7758496071875961</v>
      </c>
      <c r="F10" s="31">
        <f>RANK($E10,E9:E10,0)</f>
        <v>1</v>
      </c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</row>
    <row r="11" spans="1:24" ht="15" x14ac:dyDescent="0.3">
      <c r="A11" s="20" t="s">
        <v>642</v>
      </c>
      <c r="B11" s="20" t="s">
        <v>16</v>
      </c>
      <c r="C11" s="183">
        <f>SUM(Autoservicios!D3:D13)</f>
        <v>20194.919999999998</v>
      </c>
      <c r="D11" s="183">
        <f>SUM(Autoservicios!E3:E13)</f>
        <v>36681.279999999999</v>
      </c>
      <c r="E11" s="20">
        <f t="shared" ref="E11:E12" si="1">+C11/D11</f>
        <v>0.55055112580586063</v>
      </c>
      <c r="F11" s="30">
        <f>RANK($E11,E11:E12,0)</f>
        <v>1</v>
      </c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</row>
    <row r="12" spans="1:24" ht="15" x14ac:dyDescent="0.3">
      <c r="A12" s="20" t="s">
        <v>637</v>
      </c>
      <c r="B12" s="20" t="s">
        <v>13</v>
      </c>
      <c r="C12" s="183">
        <f>SUM(Autoservicios!D81:D92)</f>
        <v>24080.449999999997</v>
      </c>
      <c r="D12" s="183">
        <f>SUM(Autoservicios!E81:E92)</f>
        <v>52526.43</v>
      </c>
      <c r="E12" s="20">
        <f t="shared" si="1"/>
        <v>0.45844444406368368</v>
      </c>
      <c r="F12" s="30">
        <f>RANK($E12,E11:E12,0)</f>
        <v>2</v>
      </c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</row>
    <row r="13" spans="1:24" ht="15" x14ac:dyDescent="0.3">
      <c r="A13" s="16" t="s">
        <v>633</v>
      </c>
      <c r="B13" s="16" t="s">
        <v>10</v>
      </c>
      <c r="C13" s="185">
        <f>SUM(Autoservicios!D51:D59)</f>
        <v>26389.589999999997</v>
      </c>
      <c r="D13" s="185">
        <f>SUM(Autoservicios!E51:E59)</f>
        <v>40878.880000000005</v>
      </c>
      <c r="E13" s="16">
        <f t="shared" si="0"/>
        <v>0.64555560230612952</v>
      </c>
      <c r="F13" s="31">
        <f>RANK($E13,E13:E14,0)</f>
        <v>2</v>
      </c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</row>
    <row r="14" spans="1:24" ht="15" x14ac:dyDescent="0.3">
      <c r="A14" s="16" t="s">
        <v>636</v>
      </c>
      <c r="B14" s="16" t="s">
        <v>14</v>
      </c>
      <c r="C14" s="185">
        <f>SUM(Autoservicios!D70:D80)</f>
        <v>29161.929999999997</v>
      </c>
      <c r="D14" s="185">
        <f>SUM(Autoservicios!E70:E80)</f>
        <v>39603.040000000001</v>
      </c>
      <c r="E14" s="16">
        <f t="shared" si="0"/>
        <v>0.73635584540984722</v>
      </c>
      <c r="F14" s="31">
        <f>RANK($E14,E13:E14,0)</f>
        <v>1</v>
      </c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</row>
    <row r="15" spans="1:24" ht="15" x14ac:dyDescent="0.3">
      <c r="A15" s="20" t="s">
        <v>632</v>
      </c>
      <c r="B15" s="20" t="s">
        <v>9</v>
      </c>
      <c r="C15" s="183">
        <f>SUM(Autoservicios!D93:D102)</f>
        <v>27146.899999999998</v>
      </c>
      <c r="D15" s="183">
        <f>SUM(Autoservicios!E93:E102)</f>
        <v>41862.559999999998</v>
      </c>
      <c r="E15" s="20">
        <f t="shared" ref="E15:E16" si="2">+C15/D15</f>
        <v>0.64847682511532978</v>
      </c>
      <c r="F15" s="30">
        <f>RANK($E15,E15:E16,0)</f>
        <v>1</v>
      </c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</row>
    <row r="16" spans="1:24" ht="15" x14ac:dyDescent="0.3">
      <c r="A16" s="20" t="s">
        <v>639</v>
      </c>
      <c r="B16" s="20" t="s">
        <v>213</v>
      </c>
      <c r="C16" s="183">
        <f>SUM(Autoservicios!D60:D69)</f>
        <v>20017.66</v>
      </c>
      <c r="D16" s="183">
        <f>SUM(Autoservicios!E60:E69)</f>
        <v>34248.160000000003</v>
      </c>
      <c r="E16" s="20">
        <f t="shared" si="2"/>
        <v>0.58448862654227263</v>
      </c>
      <c r="F16" s="30">
        <f>RANK($E16,E15:E16,0)</f>
        <v>2</v>
      </c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</row>
    <row r="17" spans="1:24" x14ac:dyDescent="0.3">
      <c r="A17" s="71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x14ac:dyDescent="0.3">
      <c r="A18" s="71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</row>
    <row r="19" spans="1:24" x14ac:dyDescent="0.3">
      <c r="A19" s="71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</row>
    <row r="20" spans="1:24" x14ac:dyDescent="0.3">
      <c r="A20" s="71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</row>
    <row r="21" spans="1:24" x14ac:dyDescent="0.3">
      <c r="A21" s="71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</row>
    <row r="22" spans="1:24" x14ac:dyDescent="0.3">
      <c r="A22" s="71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</row>
    <row r="23" spans="1:24" x14ac:dyDescent="0.3">
      <c r="A23" s="71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</row>
    <row r="24" spans="1:24" x14ac:dyDescent="0.3">
      <c r="A24" s="71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</row>
    <row r="25" spans="1:24" x14ac:dyDescent="0.3">
      <c r="A25" s="71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</row>
    <row r="26" spans="1:24" x14ac:dyDescent="0.3">
      <c r="A26" s="71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</row>
    <row r="27" spans="1:24" x14ac:dyDescent="0.3">
      <c r="A27" s="71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</row>
    <row r="28" spans="1:24" x14ac:dyDescent="0.3">
      <c r="A28" s="71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</row>
    <row r="29" spans="1:24" x14ac:dyDescent="0.3">
      <c r="A29" s="71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</row>
    <row r="30" spans="1:24" x14ac:dyDescent="0.3">
      <c r="A30" s="71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</row>
    <row r="31" spans="1:24" x14ac:dyDescent="0.3">
      <c r="A31" s="71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</row>
    <row r="32" spans="1:24" x14ac:dyDescent="0.3">
      <c r="A32" s="71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</row>
    <row r="33" spans="1:24" x14ac:dyDescent="0.3">
      <c r="A33" s="71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</row>
    <row r="34" spans="1:24" x14ac:dyDescent="0.3">
      <c r="A34" s="71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</row>
    <row r="35" spans="1:24" x14ac:dyDescent="0.3">
      <c r="A35" s="7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</row>
    <row r="36" spans="1:24" x14ac:dyDescent="0.3">
      <c r="A36" s="71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</row>
    <row r="37" spans="1:24" x14ac:dyDescent="0.3">
      <c r="A37" s="71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</row>
    <row r="38" spans="1:24" x14ac:dyDescent="0.3">
      <c r="A38" s="71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</row>
    <row r="39" spans="1:24" x14ac:dyDescent="0.3">
      <c r="A39" s="7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</row>
    <row r="40" spans="1:24" x14ac:dyDescent="0.3">
      <c r="A40" s="71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</row>
    <row r="41" spans="1:24" x14ac:dyDescent="0.3">
      <c r="A41" s="71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</row>
    <row r="42" spans="1:24" x14ac:dyDescent="0.3">
      <c r="A42" s="71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1:24" x14ac:dyDescent="0.3">
      <c r="A43" s="71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</row>
    <row r="44" spans="1:24" x14ac:dyDescent="0.3">
      <c r="A44" s="71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</row>
    <row r="45" spans="1:24" x14ac:dyDescent="0.3">
      <c r="A45" s="71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</row>
    <row r="46" spans="1:24" x14ac:dyDescent="0.3">
      <c r="A46" s="71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</row>
    <row r="47" spans="1:24" x14ac:dyDescent="0.3">
      <c r="A47" s="71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</row>
    <row r="48" spans="1:24" x14ac:dyDescent="0.3">
      <c r="A48" s="71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</row>
    <row r="49" spans="1:24" x14ac:dyDescent="0.3">
      <c r="A49" s="71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</row>
    <row r="50" spans="1:24" x14ac:dyDescent="0.3">
      <c r="A50" s="71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</row>
    <row r="51" spans="1:24" x14ac:dyDescent="0.3">
      <c r="A51" s="71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</row>
    <row r="52" spans="1:24" x14ac:dyDescent="0.3">
      <c r="A52" s="71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</row>
    <row r="53" spans="1:24" x14ac:dyDescent="0.3">
      <c r="A53" s="71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</row>
    <row r="54" spans="1:24" x14ac:dyDescent="0.3">
      <c r="A54" s="71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</row>
    <row r="55" spans="1:24" x14ac:dyDescent="0.3">
      <c r="A55" s="7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1:24" x14ac:dyDescent="0.3">
      <c r="A56" s="7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</row>
    <row r="57" spans="1:24" x14ac:dyDescent="0.3">
      <c r="A57" s="7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</row>
    <row r="58" spans="1:24" x14ac:dyDescent="0.3">
      <c r="A58" s="71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</row>
    <row r="59" spans="1:24" x14ac:dyDescent="0.3">
      <c r="A59" s="71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</row>
    <row r="60" spans="1:24" x14ac:dyDescent="0.3">
      <c r="A60" s="71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</row>
    <row r="61" spans="1:24" x14ac:dyDescent="0.3">
      <c r="A61" s="71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</row>
    <row r="62" spans="1:24" x14ac:dyDescent="0.3">
      <c r="A62" s="71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</row>
    <row r="63" spans="1:24" x14ac:dyDescent="0.3">
      <c r="A63" s="7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</row>
    <row r="64" spans="1:24" x14ac:dyDescent="0.3">
      <c r="A64" s="71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</row>
    <row r="65" spans="1:24" x14ac:dyDescent="0.3">
      <c r="A65" s="7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</row>
    <row r="66" spans="1:24" x14ac:dyDescent="0.3">
      <c r="A66" s="71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</row>
    <row r="67" spans="1:24" x14ac:dyDescent="0.3">
      <c r="A67" s="71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</row>
    <row r="68" spans="1:24" x14ac:dyDescent="0.3">
      <c r="A68" s="71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1:24" x14ac:dyDescent="0.3">
      <c r="A69" s="71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</row>
    <row r="70" spans="1:24" x14ac:dyDescent="0.3">
      <c r="A70" s="71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</row>
    <row r="71" spans="1:24" x14ac:dyDescent="0.3">
      <c r="A71" s="71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</row>
    <row r="72" spans="1:24" x14ac:dyDescent="0.3">
      <c r="A72" s="71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</row>
    <row r="73" spans="1:24" x14ac:dyDescent="0.3">
      <c r="A73" s="71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</row>
    <row r="74" spans="1:24" x14ac:dyDescent="0.3">
      <c r="A74" s="71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</row>
    <row r="75" spans="1:24" x14ac:dyDescent="0.3">
      <c r="A75" s="71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</row>
    <row r="76" spans="1:24" x14ac:dyDescent="0.3">
      <c r="A76" s="71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</row>
    <row r="77" spans="1:24" x14ac:dyDescent="0.3">
      <c r="A77" s="7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</row>
    <row r="78" spans="1:24" x14ac:dyDescent="0.3">
      <c r="A78" s="71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</row>
    <row r="79" spans="1:24" x14ac:dyDescent="0.3">
      <c r="A79" s="71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</row>
    <row r="80" spans="1:24" x14ac:dyDescent="0.3">
      <c r="A80" s="71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</row>
    <row r="81" spans="1:24" x14ac:dyDescent="0.3">
      <c r="A81" s="71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1:24" x14ac:dyDescent="0.3">
      <c r="A82" s="71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</row>
    <row r="83" spans="1:24" x14ac:dyDescent="0.3">
      <c r="A83" s="7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</row>
    <row r="84" spans="1:24" x14ac:dyDescent="0.3">
      <c r="A84" s="71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</row>
    <row r="85" spans="1:24" x14ac:dyDescent="0.3">
      <c r="A85" s="71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</row>
    <row r="86" spans="1:24" x14ac:dyDescent="0.3">
      <c r="A86" s="71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</row>
    <row r="87" spans="1:24" x14ac:dyDescent="0.3">
      <c r="A87" s="71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</row>
    <row r="88" spans="1:24" x14ac:dyDescent="0.3">
      <c r="A88" s="71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</row>
    <row r="89" spans="1:24" x14ac:dyDescent="0.3">
      <c r="A89" s="71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</row>
    <row r="90" spans="1:24" x14ac:dyDescent="0.3">
      <c r="A90" s="71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</row>
    <row r="91" spans="1:24" x14ac:dyDescent="0.3">
      <c r="A91" s="71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</row>
    <row r="92" spans="1:24" x14ac:dyDescent="0.3">
      <c r="A92" s="71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</row>
    <row r="93" spans="1:24" x14ac:dyDescent="0.3">
      <c r="A93" s="71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</row>
    <row r="94" spans="1:24" x14ac:dyDescent="0.3">
      <c r="A94" s="71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1:24" x14ac:dyDescent="0.3">
      <c r="A95" s="71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</row>
    <row r="96" spans="1:24" x14ac:dyDescent="0.3">
      <c r="A96" s="71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</row>
    <row r="97" spans="1:24" x14ac:dyDescent="0.3">
      <c r="A97" s="71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</row>
    <row r="98" spans="1:24" x14ac:dyDescent="0.3">
      <c r="A98" s="71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</row>
    <row r="99" spans="1:24" x14ac:dyDescent="0.3">
      <c r="A99" s="71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</row>
    <row r="100" spans="1:24" x14ac:dyDescent="0.3">
      <c r="A100" s="71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</row>
    <row r="101" spans="1:24" x14ac:dyDescent="0.3">
      <c r="A101" s="71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</row>
    <row r="102" spans="1:24" x14ac:dyDescent="0.3">
      <c r="A102" s="71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</row>
    <row r="103" spans="1:24" x14ac:dyDescent="0.3">
      <c r="A103" s="71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</row>
    <row r="104" spans="1:24" x14ac:dyDescent="0.3">
      <c r="A104" s="71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</row>
    <row r="105" spans="1:24" x14ac:dyDescent="0.3">
      <c r="A105" s="71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</row>
    <row r="106" spans="1:24" x14ac:dyDescent="0.3">
      <c r="A106" s="71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</row>
    <row r="107" spans="1:24" x14ac:dyDescent="0.3">
      <c r="A107" s="71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1:24" x14ac:dyDescent="0.3">
      <c r="A108" s="71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</row>
    <row r="109" spans="1:24" x14ac:dyDescent="0.3">
      <c r="A109" s="71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</row>
    <row r="110" spans="1:24" x14ac:dyDescent="0.3">
      <c r="A110" s="71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</row>
    <row r="111" spans="1:24" x14ac:dyDescent="0.3">
      <c r="A111" s="71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</row>
    <row r="112" spans="1:24" x14ac:dyDescent="0.3">
      <c r="A112" s="71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</row>
    <row r="113" spans="1:24" x14ac:dyDescent="0.3">
      <c r="A113" s="71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</row>
    <row r="114" spans="1:24" x14ac:dyDescent="0.3">
      <c r="A114" s="71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</row>
    <row r="115" spans="1:24" x14ac:dyDescent="0.3">
      <c r="A115" s="71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</row>
    <row r="116" spans="1:24" x14ac:dyDescent="0.3">
      <c r="A116" s="71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</row>
    <row r="117" spans="1:24" x14ac:dyDescent="0.3">
      <c r="A117" s="71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</row>
    <row r="118" spans="1:24" x14ac:dyDescent="0.3">
      <c r="A118" s="71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</row>
    <row r="119" spans="1:24" x14ac:dyDescent="0.3">
      <c r="A119" s="71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</row>
    <row r="120" spans="1:24" x14ac:dyDescent="0.3">
      <c r="A120" s="71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1:24" x14ac:dyDescent="0.3">
      <c r="A121" s="71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</row>
    <row r="122" spans="1:24" x14ac:dyDescent="0.3">
      <c r="A122" s="71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</row>
    <row r="123" spans="1:24" x14ac:dyDescent="0.3">
      <c r="A123" s="71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</row>
    <row r="124" spans="1:24" x14ac:dyDescent="0.3">
      <c r="A124" s="71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</row>
    <row r="125" spans="1:24" x14ac:dyDescent="0.3">
      <c r="A125" s="71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</row>
    <row r="126" spans="1:24" x14ac:dyDescent="0.3">
      <c r="A126" s="71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</row>
    <row r="127" spans="1:24" x14ac:dyDescent="0.3"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</row>
    <row r="128" spans="1:24" x14ac:dyDescent="0.3"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</row>
    <row r="129" spans="7:24" x14ac:dyDescent="0.3"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</row>
    <row r="130" spans="7:24" x14ac:dyDescent="0.3"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</row>
    <row r="131" spans="7:24" x14ac:dyDescent="0.3"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</row>
    <row r="132" spans="7:24" x14ac:dyDescent="0.3"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</row>
    <row r="133" spans="7:24" x14ac:dyDescent="0.3"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</row>
    <row r="134" spans="7:24" x14ac:dyDescent="0.3"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</row>
    <row r="135" spans="7:24" x14ac:dyDescent="0.3"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</row>
    <row r="136" spans="7:24" x14ac:dyDescent="0.3"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</row>
    <row r="137" spans="7:24" x14ac:dyDescent="0.3"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</row>
    <row r="138" spans="7:24" x14ac:dyDescent="0.3"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</row>
    <row r="139" spans="7:24" x14ac:dyDescent="0.3"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</row>
    <row r="140" spans="7:24" x14ac:dyDescent="0.3"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</row>
    <row r="141" spans="7:24" x14ac:dyDescent="0.3"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</row>
    <row r="142" spans="7:24" x14ac:dyDescent="0.3"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</row>
    <row r="143" spans="7:24" x14ac:dyDescent="0.3"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</row>
    <row r="144" spans="7:24" x14ac:dyDescent="0.3"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</row>
    <row r="145" spans="7:24" x14ac:dyDescent="0.3"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</row>
    <row r="146" spans="7:24" x14ac:dyDescent="0.3"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</row>
    <row r="147" spans="7:24" x14ac:dyDescent="0.3"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</row>
    <row r="148" spans="7:24" x14ac:dyDescent="0.3"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</row>
    <row r="149" spans="7:24" x14ac:dyDescent="0.3"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</row>
    <row r="150" spans="7:24" x14ac:dyDescent="0.3"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</row>
    <row r="151" spans="7:24" x14ac:dyDescent="0.3"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</row>
    <row r="152" spans="7:24" x14ac:dyDescent="0.3"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</row>
    <row r="153" spans="7:24" x14ac:dyDescent="0.3"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</row>
    <row r="154" spans="7:24" x14ac:dyDescent="0.3"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</row>
    <row r="155" spans="7:24" x14ac:dyDescent="0.3"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</row>
    <row r="156" spans="7:24" x14ac:dyDescent="0.3"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</row>
    <row r="157" spans="7:24" x14ac:dyDescent="0.3"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</row>
    <row r="158" spans="7:24" x14ac:dyDescent="0.3"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</row>
    <row r="159" spans="7:24" x14ac:dyDescent="0.3"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</row>
    <row r="160" spans="7:24" x14ac:dyDescent="0.3"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</row>
    <row r="161" spans="7:24" x14ac:dyDescent="0.3"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</row>
    <row r="162" spans="7:24" x14ac:dyDescent="0.3"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</row>
    <row r="163" spans="7:24" x14ac:dyDescent="0.3"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</row>
    <row r="164" spans="7:24" x14ac:dyDescent="0.3"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</row>
    <row r="165" spans="7:24" x14ac:dyDescent="0.3"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</row>
    <row r="166" spans="7:24" x14ac:dyDescent="0.3"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</row>
    <row r="167" spans="7:24" x14ac:dyDescent="0.3"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</row>
    <row r="168" spans="7:24" x14ac:dyDescent="0.3"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</row>
    <row r="169" spans="7:24" x14ac:dyDescent="0.3"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</row>
    <row r="170" spans="7:24" x14ac:dyDescent="0.3"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</row>
    <row r="171" spans="7:24" x14ac:dyDescent="0.3"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</row>
    <row r="172" spans="7:24" x14ac:dyDescent="0.3"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</row>
    <row r="173" spans="7:24" x14ac:dyDescent="0.3"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</row>
    <row r="174" spans="7:24" x14ac:dyDescent="0.3"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</row>
    <row r="175" spans="7:24" x14ac:dyDescent="0.3"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</row>
    <row r="176" spans="7:24" x14ac:dyDescent="0.3"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</row>
    <row r="177" spans="7:24" x14ac:dyDescent="0.3"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</row>
    <row r="178" spans="7:24" x14ac:dyDescent="0.3"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</row>
    <row r="179" spans="7:24" x14ac:dyDescent="0.3"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</row>
    <row r="180" spans="7:24" x14ac:dyDescent="0.3"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</row>
    <row r="181" spans="7:24" x14ac:dyDescent="0.3"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</row>
    <row r="182" spans="7:24" x14ac:dyDescent="0.3"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</row>
    <row r="183" spans="7:24" x14ac:dyDescent="0.3"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</row>
    <row r="184" spans="7:24" x14ac:dyDescent="0.3"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</row>
    <row r="185" spans="7:24" x14ac:dyDescent="0.3"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</row>
    <row r="186" spans="7:24" x14ac:dyDescent="0.3"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</row>
    <row r="187" spans="7:24" x14ac:dyDescent="0.3"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</row>
    <row r="188" spans="7:24" x14ac:dyDescent="0.3"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</row>
    <row r="189" spans="7:24" x14ac:dyDescent="0.3"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</row>
    <row r="190" spans="7:24" x14ac:dyDescent="0.3"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</row>
    <row r="191" spans="7:24" x14ac:dyDescent="0.3"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</row>
    <row r="192" spans="7:24" x14ac:dyDescent="0.3"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</row>
    <row r="193" spans="7:24" x14ac:dyDescent="0.3"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</row>
    <row r="194" spans="7:24" x14ac:dyDescent="0.3"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</row>
    <row r="195" spans="7:24" x14ac:dyDescent="0.3"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</row>
    <row r="196" spans="7:24" x14ac:dyDescent="0.3"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</row>
    <row r="197" spans="7:24" x14ac:dyDescent="0.3"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</row>
    <row r="198" spans="7:24" x14ac:dyDescent="0.3"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</row>
    <row r="199" spans="7:24" x14ac:dyDescent="0.3"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</row>
    <row r="200" spans="7:24" x14ac:dyDescent="0.3"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</row>
    <row r="201" spans="7:24" x14ac:dyDescent="0.3"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</row>
    <row r="202" spans="7:24" x14ac:dyDescent="0.3"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</row>
    <row r="203" spans="7:24" x14ac:dyDescent="0.3"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</row>
    <row r="204" spans="7:24" x14ac:dyDescent="0.3"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</row>
    <row r="205" spans="7:24" x14ac:dyDescent="0.3"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</row>
    <row r="206" spans="7:24" x14ac:dyDescent="0.3"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</row>
    <row r="207" spans="7:24" x14ac:dyDescent="0.3"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</row>
    <row r="208" spans="7:24" x14ac:dyDescent="0.3"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</row>
    <row r="209" spans="7:24" x14ac:dyDescent="0.3"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</row>
    <row r="210" spans="7:24" x14ac:dyDescent="0.3"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</row>
    <row r="211" spans="7:24" x14ac:dyDescent="0.3"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</row>
    <row r="212" spans="7:24" x14ac:dyDescent="0.3"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</row>
    <row r="213" spans="7:24" x14ac:dyDescent="0.3"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</row>
    <row r="214" spans="7:24" x14ac:dyDescent="0.3"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</row>
    <row r="215" spans="7:24" x14ac:dyDescent="0.3"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</row>
    <row r="216" spans="7:24" x14ac:dyDescent="0.3"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</row>
    <row r="217" spans="7:24" x14ac:dyDescent="0.3"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</row>
    <row r="218" spans="7:24" x14ac:dyDescent="0.3"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</row>
    <row r="219" spans="7:24" x14ac:dyDescent="0.3"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</row>
    <row r="220" spans="7:24" x14ac:dyDescent="0.3"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</row>
    <row r="221" spans="7:24" x14ac:dyDescent="0.3"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</row>
    <row r="222" spans="7:24" x14ac:dyDescent="0.3"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</row>
    <row r="223" spans="7:24" x14ac:dyDescent="0.3"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</row>
    <row r="224" spans="7:24" x14ac:dyDescent="0.3"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</row>
    <row r="225" spans="7:24" x14ac:dyDescent="0.3"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</row>
    <row r="226" spans="7:24" x14ac:dyDescent="0.3"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</row>
    <row r="227" spans="7:24" x14ac:dyDescent="0.3"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</row>
    <row r="228" spans="7:24" x14ac:dyDescent="0.3"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</row>
    <row r="229" spans="7:24" x14ac:dyDescent="0.3"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</row>
    <row r="230" spans="7:24" x14ac:dyDescent="0.3"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</row>
    <row r="231" spans="7:24" x14ac:dyDescent="0.3"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</row>
    <row r="232" spans="7:24" x14ac:dyDescent="0.3"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</row>
    <row r="233" spans="7:24" x14ac:dyDescent="0.3"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</row>
    <row r="234" spans="7:24" x14ac:dyDescent="0.3"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</row>
    <row r="235" spans="7:24" x14ac:dyDescent="0.3"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</row>
    <row r="236" spans="7:24" x14ac:dyDescent="0.3"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</row>
    <row r="237" spans="7:24" x14ac:dyDescent="0.3"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</row>
    <row r="238" spans="7:24" x14ac:dyDescent="0.3"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</row>
    <row r="239" spans="7:24" x14ac:dyDescent="0.3"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</row>
    <row r="240" spans="7:24" x14ac:dyDescent="0.3"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</row>
    <row r="241" spans="7:24" x14ac:dyDescent="0.3"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</row>
    <row r="242" spans="7:24" x14ac:dyDescent="0.3"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</row>
    <row r="243" spans="7:24" x14ac:dyDescent="0.3"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</row>
    <row r="244" spans="7:24" x14ac:dyDescent="0.3"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</row>
    <row r="245" spans="7:24" x14ac:dyDescent="0.3"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</row>
    <row r="246" spans="7:24" x14ac:dyDescent="0.3"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</row>
  </sheetData>
  <autoFilter ref="A2:F16" xr:uid="{00000000-0009-0000-0000-000006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6"/>
  <sheetViews>
    <sheetView workbookViewId="0"/>
  </sheetViews>
  <sheetFormatPr baseColWidth="10" defaultRowHeight="15" x14ac:dyDescent="0.3"/>
  <cols>
    <col min="1" max="1" width="21" style="7" customWidth="1"/>
    <col min="2" max="2" width="16.44140625" style="6" bestFit="1" customWidth="1"/>
    <col min="3" max="3" width="49.88671875" bestFit="1" customWidth="1"/>
    <col min="4" max="4" width="13.88671875" style="5" bestFit="1" customWidth="1"/>
    <col min="5" max="5" width="15.6640625" style="2" bestFit="1" customWidth="1"/>
    <col min="6" max="6" width="24.6640625" style="29" bestFit="1" customWidth="1"/>
    <col min="7" max="7" width="17.44140625" hidden="1" customWidth="1"/>
  </cols>
  <sheetData>
    <row r="1" spans="1:18" ht="84.75" customHeight="1" x14ac:dyDescent="0.3">
      <c r="B1" s="97" t="s">
        <v>675</v>
      </c>
      <c r="C1" s="70"/>
      <c r="D1" s="86"/>
      <c r="E1" s="87"/>
      <c r="F1" s="88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</row>
    <row r="2" spans="1:18" ht="15.6" x14ac:dyDescent="0.35">
      <c r="A2" s="1" t="s">
        <v>147</v>
      </c>
      <c r="B2" s="1" t="s">
        <v>17</v>
      </c>
      <c r="C2" s="1" t="s">
        <v>18</v>
      </c>
      <c r="D2" s="22" t="s">
        <v>1</v>
      </c>
      <c r="E2" s="3" t="s">
        <v>2</v>
      </c>
      <c r="F2" s="21" t="s">
        <v>3</v>
      </c>
      <c r="G2" s="1" t="s">
        <v>148</v>
      </c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</row>
    <row r="3" spans="1:18" ht="15.6" x14ac:dyDescent="0.3">
      <c r="A3" s="17" t="s">
        <v>16</v>
      </c>
      <c r="B3" s="26" t="s">
        <v>56</v>
      </c>
      <c r="C3" s="19" t="s">
        <v>216</v>
      </c>
      <c r="D3" s="99">
        <f>IFERROR(VLOOKUP(B3,'Vtas AS'!$A$1:$B$172,2,0),0)</f>
        <v>1355.8899999999999</v>
      </c>
      <c r="E3" s="99">
        <f>VLOOKUP(B3,Objetivos!$P$3:$Z$164,8,0)</f>
        <v>4137.6000000000004</v>
      </c>
      <c r="F3" s="28">
        <f t="shared" ref="F3:F4" si="0">+D3/E3</f>
        <v>0.32769963263727758</v>
      </c>
      <c r="G3" s="32">
        <f>RANK($F3,F3:F4,0)</f>
        <v>2</v>
      </c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</row>
    <row r="4" spans="1:18" ht="15.6" x14ac:dyDescent="0.3">
      <c r="A4" s="17" t="s">
        <v>16</v>
      </c>
      <c r="B4" s="26" t="s">
        <v>57</v>
      </c>
      <c r="C4" s="19" t="s">
        <v>217</v>
      </c>
      <c r="D4" s="99">
        <f>IFERROR(VLOOKUP(B4,'Vtas AS'!$A$1:$B$172,2,0),0)</f>
        <v>2449.4999999999995</v>
      </c>
      <c r="E4" s="99">
        <f>VLOOKUP(B4,Objetivos!$P$3:$Z$164,8,0)</f>
        <v>4088.8</v>
      </c>
      <c r="F4" s="28">
        <f t="shared" si="0"/>
        <v>0.59907552338094294</v>
      </c>
      <c r="G4" s="32">
        <f>RANK($F4,F3:F4,0)</f>
        <v>1</v>
      </c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</row>
    <row r="5" spans="1:18" ht="15.6" x14ac:dyDescent="0.3">
      <c r="A5" s="17" t="s">
        <v>16</v>
      </c>
      <c r="B5" s="26" t="s">
        <v>58</v>
      </c>
      <c r="C5" s="19" t="s">
        <v>218</v>
      </c>
      <c r="D5" s="99">
        <f>IFERROR(VLOOKUP(B5,'Vtas AS'!$A$1:$B$172,2,0),0)</f>
        <v>4212.26</v>
      </c>
      <c r="E5" s="99">
        <f>VLOOKUP(B5,Objetivos!$P$3:$Z$164,8,0)</f>
        <v>4908.8</v>
      </c>
      <c r="F5" s="28">
        <f t="shared" ref="F5:F7" si="1">+D5/E5</f>
        <v>0.85810381355932208</v>
      </c>
      <c r="G5" s="33">
        <f>RANK($F5,F5:F6,0)</f>
        <v>1</v>
      </c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</row>
    <row r="6" spans="1:18" ht="15.6" x14ac:dyDescent="0.3">
      <c r="A6" s="17" t="s">
        <v>16</v>
      </c>
      <c r="B6" s="26" t="s">
        <v>59</v>
      </c>
      <c r="C6" s="19" t="s">
        <v>219</v>
      </c>
      <c r="D6" s="99">
        <f>IFERROR(VLOOKUP(B6,'Vtas AS'!$A$1:$B$172,2,0),0)</f>
        <v>1832.0999999999997</v>
      </c>
      <c r="E6" s="99">
        <f>VLOOKUP(B6,Objetivos!$P$3:$Z$164,8,0)</f>
        <v>4607.2</v>
      </c>
      <c r="F6" s="28">
        <f t="shared" si="1"/>
        <v>0.39766018405973252</v>
      </c>
      <c r="G6" s="33">
        <f>RANK($F6,F5:F6,0)</f>
        <v>2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</row>
    <row r="7" spans="1:18" ht="15.6" x14ac:dyDescent="0.3">
      <c r="A7" s="17" t="s">
        <v>16</v>
      </c>
      <c r="B7" s="26" t="s">
        <v>60</v>
      </c>
      <c r="C7" s="19" t="s">
        <v>220</v>
      </c>
      <c r="D7" s="99">
        <f>IFERROR(VLOOKUP(B7,'Vtas AS'!$A$1:$B$172,2,0),0)</f>
        <v>2641.29</v>
      </c>
      <c r="E7" s="99">
        <f>VLOOKUP(B7,Objetivos!$P$3:$Z$164,8,0)</f>
        <v>4032.16</v>
      </c>
      <c r="F7" s="28">
        <f t="shared" si="1"/>
        <v>0.65505585095829533</v>
      </c>
      <c r="G7" s="32">
        <f>RANK($F7,F7:F8,0)</f>
        <v>1</v>
      </c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</row>
    <row r="8" spans="1:18" ht="15.6" x14ac:dyDescent="0.3">
      <c r="A8" s="17" t="s">
        <v>16</v>
      </c>
      <c r="B8" s="26" t="s">
        <v>61</v>
      </c>
      <c r="C8" s="19" t="s">
        <v>221</v>
      </c>
      <c r="D8" s="99">
        <f>IFERROR(VLOOKUP(B8,'Vtas AS'!$A$1:$B$172,2,0),0)</f>
        <v>1627.0700000000002</v>
      </c>
      <c r="E8" s="99">
        <f>VLOOKUP(B8,Objetivos!$P$3:$Z$164,8,0)</f>
        <v>3297.92</v>
      </c>
      <c r="F8" s="28">
        <f t="shared" ref="F8:F21" si="2">+D8/E8</f>
        <v>0.49336248301960028</v>
      </c>
      <c r="G8" s="32">
        <f>RANK($F8,F7:F8,0)</f>
        <v>2</v>
      </c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</row>
    <row r="9" spans="1:18" ht="15.6" x14ac:dyDescent="0.3">
      <c r="A9" s="17" t="s">
        <v>16</v>
      </c>
      <c r="B9" s="26" t="s">
        <v>62</v>
      </c>
      <c r="C9" s="19" t="s">
        <v>222</v>
      </c>
      <c r="D9" s="99">
        <f>IFERROR(VLOOKUP(B9,'Vtas AS'!$A$1:$B$172,2,0),0)</f>
        <v>1251.43</v>
      </c>
      <c r="E9" s="99">
        <f>VLOOKUP(B9,Objetivos!$P$3:$Z$164,8,0)</f>
        <v>2328.48</v>
      </c>
      <c r="F9" s="28">
        <f t="shared" si="2"/>
        <v>0.53744502851645715</v>
      </c>
      <c r="G9" s="33">
        <f>RANK($F9,F9:F10,0)</f>
        <v>2</v>
      </c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</row>
    <row r="10" spans="1:18" ht="15.6" x14ac:dyDescent="0.3">
      <c r="A10" s="17" t="s">
        <v>16</v>
      </c>
      <c r="B10" s="26" t="s">
        <v>177</v>
      </c>
      <c r="C10" s="19" t="s">
        <v>223</v>
      </c>
      <c r="D10" s="99">
        <f>IFERROR(VLOOKUP(B10,'Vtas AS'!$A$1:$B$172,2,0),0)</f>
        <v>2233.4399999999996</v>
      </c>
      <c r="E10" s="99">
        <f>VLOOKUP(B10,Objetivos!$P$3:$Z$164,8,0)</f>
        <v>2826.08</v>
      </c>
      <c r="F10" s="28">
        <f t="shared" si="2"/>
        <v>0.79029609919039789</v>
      </c>
      <c r="G10" s="33">
        <f>RANK($F10,F9:F10,0)</f>
        <v>1</v>
      </c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</row>
    <row r="11" spans="1:18" ht="15.6" x14ac:dyDescent="0.3">
      <c r="A11" s="17" t="s">
        <v>16</v>
      </c>
      <c r="B11" s="26" t="s">
        <v>178</v>
      </c>
      <c r="C11" s="19" t="s">
        <v>224</v>
      </c>
      <c r="D11" s="99">
        <f>IFERROR(VLOOKUP(B11,'Vtas AS'!$A$1:$B$172,2,0),0)</f>
        <v>719.45</v>
      </c>
      <c r="E11" s="99">
        <f>VLOOKUP(B11,Objetivos!$P$3:$Z$164,8,0)</f>
        <v>2330.88</v>
      </c>
      <c r="F11" s="28">
        <f t="shared" si="2"/>
        <v>0.30866024848984075</v>
      </c>
      <c r="G11" s="32">
        <f>RANK($F11,F11:F13,0)</f>
        <v>2</v>
      </c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</row>
    <row r="12" spans="1:18" ht="15.6" x14ac:dyDescent="0.3">
      <c r="A12" s="17" t="s">
        <v>16</v>
      </c>
      <c r="B12" s="26" t="s">
        <v>186</v>
      </c>
      <c r="C12" s="19" t="s">
        <v>686</v>
      </c>
      <c r="D12" s="99">
        <f>IFERROR(VLOOKUP(B12,'Vtas AS'!$A$1:$B$172,2,0),0)</f>
        <v>347.07</v>
      </c>
      <c r="E12" s="99">
        <f>VLOOKUP(B12,Objetivos!$P$3:$Z$164,8,0)</f>
        <v>2331.36</v>
      </c>
      <c r="F12" s="28">
        <f t="shared" ref="F12" si="3">+D12/E12</f>
        <v>0.1488701873584517</v>
      </c>
      <c r="G12" s="32">
        <f>RANK($F12,F11:F13,0)</f>
        <v>3</v>
      </c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</row>
    <row r="13" spans="1:18" ht="15.6" x14ac:dyDescent="0.3">
      <c r="A13" s="17" t="s">
        <v>16</v>
      </c>
      <c r="B13" s="26" t="s">
        <v>682</v>
      </c>
      <c r="C13" s="19" t="s">
        <v>687</v>
      </c>
      <c r="D13" s="99">
        <f>IFERROR(VLOOKUP(B13,'Vtas AS'!$A$1:$B$172,2,0),0)</f>
        <v>1525.4199999999998</v>
      </c>
      <c r="E13" s="99">
        <f>VLOOKUP(B13,Objetivos!$P$3:$Z$164,8,0)</f>
        <v>1792</v>
      </c>
      <c r="F13" s="28">
        <f t="shared" si="2"/>
        <v>0.8512388392857142</v>
      </c>
      <c r="G13" s="32">
        <f>RANK($F13,F11:F13,0)</f>
        <v>1</v>
      </c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</row>
    <row r="14" spans="1:18" ht="15.6" x14ac:dyDescent="0.3">
      <c r="A14" s="13" t="s">
        <v>210</v>
      </c>
      <c r="B14" s="25" t="s">
        <v>98</v>
      </c>
      <c r="C14" s="18" t="s">
        <v>226</v>
      </c>
      <c r="D14" s="98">
        <f>IFERROR(VLOOKUP(B14,'Vtas AS'!$A$1:$B$172,2,0),0)</f>
        <v>21245.610000000004</v>
      </c>
      <c r="E14" s="98">
        <f>VLOOKUP(B14,Objetivos!$P$3:$Z$164,8,0)</f>
        <v>13678.88</v>
      </c>
      <c r="F14" s="27">
        <f t="shared" si="2"/>
        <v>1.5531688266875654</v>
      </c>
      <c r="G14" s="33">
        <f>RANK($F14,F14:F15,0)</f>
        <v>1</v>
      </c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</row>
    <row r="15" spans="1:18" ht="15.6" x14ac:dyDescent="0.3">
      <c r="A15" s="13" t="s">
        <v>210</v>
      </c>
      <c r="B15" s="25" t="s">
        <v>88</v>
      </c>
      <c r="C15" s="18" t="s">
        <v>227</v>
      </c>
      <c r="D15" s="98">
        <f>IFERROR(VLOOKUP(B15,'Vtas AS'!$A$1:$B$172,2,0),0)</f>
        <v>7336.2</v>
      </c>
      <c r="E15" s="98">
        <f>VLOOKUP(B15,Objetivos!$P$3:$Z$164,8,0)</f>
        <v>10263.68</v>
      </c>
      <c r="F15" s="27">
        <f t="shared" si="2"/>
        <v>0.71477286899045955</v>
      </c>
      <c r="G15" s="33">
        <f>RANK($F15,F14:F15,0)</f>
        <v>2</v>
      </c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</row>
    <row r="16" spans="1:18" ht="15.6" x14ac:dyDescent="0.3">
      <c r="A16" s="13" t="s">
        <v>210</v>
      </c>
      <c r="B16" s="25" t="s">
        <v>99</v>
      </c>
      <c r="C16" s="18" t="s">
        <v>228</v>
      </c>
      <c r="D16" s="98">
        <f>IFERROR(VLOOKUP(B16,'Vtas AS'!$A$1:$B$172,2,0),0)</f>
        <v>3565.0300000000007</v>
      </c>
      <c r="E16" s="98">
        <f>VLOOKUP(B16,Objetivos!$P$3:$Z$164,8,0)</f>
        <v>5456</v>
      </c>
      <c r="F16" s="27">
        <f t="shared" si="2"/>
        <v>0.65341458944281539</v>
      </c>
      <c r="G16" s="32">
        <f>RANK($F16,F16:F17,0)</f>
        <v>2</v>
      </c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</row>
    <row r="17" spans="1:18" ht="15.6" x14ac:dyDescent="0.3">
      <c r="A17" s="13" t="s">
        <v>210</v>
      </c>
      <c r="B17" s="25" t="s">
        <v>100</v>
      </c>
      <c r="C17" s="18" t="s">
        <v>229</v>
      </c>
      <c r="D17" s="98">
        <f>IFERROR(VLOOKUP(B17,'Vtas AS'!$A$1:$B$172,2,0),0)</f>
        <v>3315.31</v>
      </c>
      <c r="E17" s="98">
        <f>VLOOKUP(B17,Objetivos!$P$3:$Z$164,8,0)</f>
        <v>4912.32</v>
      </c>
      <c r="F17" s="27">
        <f t="shared" si="2"/>
        <v>0.67489699368119349</v>
      </c>
      <c r="G17" s="32">
        <f>RANK($F17,F16:F17,0)</f>
        <v>1</v>
      </c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</row>
    <row r="18" spans="1:18" ht="15.6" x14ac:dyDescent="0.3">
      <c r="A18" s="13" t="s">
        <v>210</v>
      </c>
      <c r="B18" s="25" t="s">
        <v>89</v>
      </c>
      <c r="C18" s="18" t="s">
        <v>230</v>
      </c>
      <c r="D18" s="98">
        <f>IFERROR(VLOOKUP(B18,'Vtas AS'!$A$1:$B$172,2,0),0)</f>
        <v>2749.0800000000004</v>
      </c>
      <c r="E18" s="98">
        <f>VLOOKUP(B18,Objetivos!$P$3:$Z$164,8,0)</f>
        <v>4215.2</v>
      </c>
      <c r="F18" s="27">
        <f t="shared" si="2"/>
        <v>0.65218257733915364</v>
      </c>
      <c r="G18" s="33">
        <f>RANK($F18,F18:F19,0)</f>
        <v>1</v>
      </c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</row>
    <row r="19" spans="1:18" ht="15.6" x14ac:dyDescent="0.3">
      <c r="A19" s="13" t="s">
        <v>210</v>
      </c>
      <c r="B19" s="25" t="s">
        <v>101</v>
      </c>
      <c r="C19" s="18" t="s">
        <v>231</v>
      </c>
      <c r="D19" s="98">
        <f>IFERROR(VLOOKUP(B19,'Vtas AS'!$A$1:$B$172,2,0),0)</f>
        <v>2894.2700000000004</v>
      </c>
      <c r="E19" s="98">
        <f>VLOOKUP(B19,Objetivos!$P$3:$Z$164,8,0)</f>
        <v>5331.84</v>
      </c>
      <c r="F19" s="27">
        <f t="shared" si="2"/>
        <v>0.5428276167326852</v>
      </c>
      <c r="G19" s="33">
        <f>RANK($F19,F18:F19,0)</f>
        <v>2</v>
      </c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</row>
    <row r="20" spans="1:18" ht="15.6" x14ac:dyDescent="0.3">
      <c r="A20" s="13" t="s">
        <v>210</v>
      </c>
      <c r="B20" s="25" t="s">
        <v>90</v>
      </c>
      <c r="C20" s="18" t="s">
        <v>232</v>
      </c>
      <c r="D20" s="98">
        <f>IFERROR(VLOOKUP(B20,'Vtas AS'!$A$1:$B$172,2,0),0)</f>
        <v>3341.37</v>
      </c>
      <c r="E20" s="98">
        <f>VLOOKUP(B20,Objetivos!$P$3:$Z$164,8,0)</f>
        <v>2661.28</v>
      </c>
      <c r="F20" s="27">
        <f t="shared" si="2"/>
        <v>1.2555499609210603</v>
      </c>
      <c r="G20" s="32">
        <f>RANK($F20,F20:F21,0)</f>
        <v>1</v>
      </c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</row>
    <row r="21" spans="1:18" ht="15.6" x14ac:dyDescent="0.3">
      <c r="A21" s="13" t="s">
        <v>210</v>
      </c>
      <c r="B21" s="25" t="s">
        <v>102</v>
      </c>
      <c r="C21" s="18" t="s">
        <v>233</v>
      </c>
      <c r="D21" s="98">
        <f>IFERROR(VLOOKUP(B21,'Vtas AS'!$A$1:$B$172,2,0),0)</f>
        <v>1449.72</v>
      </c>
      <c r="E21" s="98">
        <f>VLOOKUP(B21,Objetivos!$P$3:$Z$164,8,0)</f>
        <v>4006.2400000000002</v>
      </c>
      <c r="F21" s="27">
        <f t="shared" si="2"/>
        <v>0.36186548983585604</v>
      </c>
      <c r="G21" s="32">
        <f>RANK($F21,F20:F21,0)</f>
        <v>2</v>
      </c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</row>
    <row r="22" spans="1:18" ht="15.6" x14ac:dyDescent="0.3">
      <c r="A22" s="17" t="s">
        <v>211</v>
      </c>
      <c r="B22" s="26" t="s">
        <v>110</v>
      </c>
      <c r="C22" s="19" t="s">
        <v>234</v>
      </c>
      <c r="D22" s="99">
        <f>IFERROR(VLOOKUP(B22,'Vtas AS'!$A$1:$B$172,2,0),0)</f>
        <v>4526.17</v>
      </c>
      <c r="E22" s="99">
        <f>VLOOKUP(B22,Objetivos!$P$3:$Z$164,8,0)</f>
        <v>5629.76</v>
      </c>
      <c r="F22" s="28">
        <f t="shared" ref="F22:F32" si="4">+D22/E22</f>
        <v>0.80397210538282271</v>
      </c>
      <c r="G22" s="33">
        <f>RANK($F22,F22:F23,0)</f>
        <v>2</v>
      </c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</row>
    <row r="23" spans="1:18" ht="15.6" x14ac:dyDescent="0.3">
      <c r="A23" s="17" t="s">
        <v>211</v>
      </c>
      <c r="B23" s="26" t="s">
        <v>111</v>
      </c>
      <c r="C23" s="19" t="s">
        <v>235</v>
      </c>
      <c r="D23" s="99">
        <f>IFERROR(VLOOKUP(B23,'Vtas AS'!$A$1:$B$172,2,0),0)</f>
        <v>6693.4500000000007</v>
      </c>
      <c r="E23" s="99">
        <f>VLOOKUP(B23,Objetivos!$P$3:$Z$164,8,0)</f>
        <v>6694.5600000000013</v>
      </c>
      <c r="F23" s="28">
        <f t="shared" si="4"/>
        <v>0.99983419373341931</v>
      </c>
      <c r="G23" s="33">
        <f>RANK($F23,F22:F23,0)</f>
        <v>1</v>
      </c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</row>
    <row r="24" spans="1:18" ht="15.6" x14ac:dyDescent="0.3">
      <c r="A24" s="17" t="s">
        <v>211</v>
      </c>
      <c r="B24" s="26" t="s">
        <v>112</v>
      </c>
      <c r="C24" s="19" t="s">
        <v>236</v>
      </c>
      <c r="D24" s="99">
        <f>IFERROR(VLOOKUP(B24,'Vtas AS'!$A$1:$B$172,2,0),0)</f>
        <v>2491.1300000000006</v>
      </c>
      <c r="E24" s="99">
        <f>VLOOKUP(B24,Objetivos!$P$3:$Z$164,8,0)</f>
        <v>5016.4800000000005</v>
      </c>
      <c r="F24" s="28">
        <f t="shared" si="4"/>
        <v>0.49658924185883335</v>
      </c>
      <c r="G24" s="32">
        <f>RANK($F24,F24:F25,0)</f>
        <v>1</v>
      </c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</row>
    <row r="25" spans="1:18" ht="15.6" x14ac:dyDescent="0.3">
      <c r="A25" s="17" t="s">
        <v>211</v>
      </c>
      <c r="B25" s="26" t="s">
        <v>113</v>
      </c>
      <c r="C25" s="19" t="s">
        <v>237</v>
      </c>
      <c r="D25" s="99">
        <f>IFERROR(VLOOKUP(B25,'Vtas AS'!$A$1:$B$172,2,0),0)</f>
        <v>1653.92</v>
      </c>
      <c r="E25" s="99">
        <f>VLOOKUP(B25,Objetivos!$P$3:$Z$164,8,0)</f>
        <v>3760.96</v>
      </c>
      <c r="F25" s="28">
        <f t="shared" si="4"/>
        <v>0.43976006126095468</v>
      </c>
      <c r="G25" s="32">
        <f>RANK($F25,F24:F25,0)</f>
        <v>2</v>
      </c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</row>
    <row r="26" spans="1:18" ht="15.6" x14ac:dyDescent="0.3">
      <c r="A26" s="17" t="s">
        <v>211</v>
      </c>
      <c r="B26" s="26" t="s">
        <v>114</v>
      </c>
      <c r="C26" s="19" t="s">
        <v>238</v>
      </c>
      <c r="D26" s="99">
        <f>IFERROR(VLOOKUP(B26,'Vtas AS'!$A$1:$B$172,2,0),0)</f>
        <v>8398.5299999999988</v>
      </c>
      <c r="E26" s="99">
        <f>VLOOKUP(B26,Objetivos!$P$3:$Z$164,8,0)</f>
        <v>8257.92</v>
      </c>
      <c r="F26" s="28">
        <f t="shared" si="4"/>
        <v>1.0170272901650776</v>
      </c>
      <c r="G26" s="33">
        <f>RANK($F26,F26:F27,0)</f>
        <v>1</v>
      </c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ht="15.6" x14ac:dyDescent="0.3">
      <c r="A27" s="17" t="s">
        <v>211</v>
      </c>
      <c r="B27" s="26" t="s">
        <v>115</v>
      </c>
      <c r="C27" s="19" t="s">
        <v>239</v>
      </c>
      <c r="D27" s="99">
        <f>IFERROR(VLOOKUP(B27,'Vtas AS'!$A$1:$B$172,2,0),0)</f>
        <v>2006.73</v>
      </c>
      <c r="E27" s="99">
        <f>VLOOKUP(B27,Objetivos!$P$3:$Z$164,8,0)</f>
        <v>3834.8800000000006</v>
      </c>
      <c r="F27" s="28">
        <f t="shared" si="4"/>
        <v>0.52328364903204261</v>
      </c>
      <c r="G27" s="33">
        <f>RANK($F27,F26:F27,0)</f>
        <v>2</v>
      </c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ht="15.6" x14ac:dyDescent="0.3">
      <c r="A28" s="17" t="s">
        <v>211</v>
      </c>
      <c r="B28" s="26" t="s">
        <v>116</v>
      </c>
      <c r="C28" s="19" t="s">
        <v>240</v>
      </c>
      <c r="D28" s="99">
        <f>IFERROR(VLOOKUP(B28,'Vtas AS'!$A$1:$B$172,2,0),0)</f>
        <v>1432.3100000000002</v>
      </c>
      <c r="E28" s="99">
        <f>VLOOKUP(B28,Objetivos!$P$3:$Z$164,8,0)</f>
        <v>3482.56</v>
      </c>
      <c r="F28" s="28">
        <f t="shared" si="4"/>
        <v>0.41128078195350554</v>
      </c>
      <c r="G28" s="32">
        <f>RANK($F28,F28:F29,0)</f>
        <v>2</v>
      </c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</row>
    <row r="29" spans="1:18" ht="15.6" x14ac:dyDescent="0.3">
      <c r="A29" s="17" t="s">
        <v>211</v>
      </c>
      <c r="B29" s="26" t="s">
        <v>117</v>
      </c>
      <c r="C29" s="19" t="s">
        <v>241</v>
      </c>
      <c r="D29" s="99">
        <f>IFERROR(VLOOKUP(B29,'Vtas AS'!$A$1:$B$172,2,0),0)</f>
        <v>4566.71</v>
      </c>
      <c r="E29" s="99">
        <f>VLOOKUP(B29,Objetivos!$P$3:$Z$164,8,0)</f>
        <v>2817.6000000000004</v>
      </c>
      <c r="F29" s="28">
        <f t="shared" si="4"/>
        <v>1.6207800965360588</v>
      </c>
      <c r="G29" s="32">
        <f>RANK($F29,F28:F29,0)</f>
        <v>1</v>
      </c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</row>
    <row r="30" spans="1:18" ht="15.6" x14ac:dyDescent="0.3">
      <c r="A30" s="17" t="s">
        <v>211</v>
      </c>
      <c r="B30" s="26" t="s">
        <v>118</v>
      </c>
      <c r="C30" s="19" t="s">
        <v>242</v>
      </c>
      <c r="D30" s="99">
        <f>IFERROR(VLOOKUP(B30,'Vtas AS'!$A$1:$B$172,2,0),0)</f>
        <v>2479.46</v>
      </c>
      <c r="E30" s="99">
        <f>VLOOKUP(B30,Objetivos!$P$3:$Z$164,8,0)</f>
        <v>3622.72</v>
      </c>
      <c r="F30" s="28">
        <f t="shared" si="4"/>
        <v>0.6844194417454289</v>
      </c>
      <c r="G30" s="33">
        <f>RANK($F30,F30:F31,0)</f>
        <v>1</v>
      </c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</row>
    <row r="31" spans="1:18" ht="15.6" x14ac:dyDescent="0.3">
      <c r="A31" s="17" t="s">
        <v>211</v>
      </c>
      <c r="B31" s="26" t="s">
        <v>119</v>
      </c>
      <c r="C31" s="19" t="s">
        <v>243</v>
      </c>
      <c r="D31" s="99">
        <f>IFERROR(VLOOKUP(B31,'Vtas AS'!$A$1:$B$172,2,0),0)</f>
        <v>3595.3999999999996</v>
      </c>
      <c r="E31" s="99">
        <f>VLOOKUP(B31,Objetivos!$P$3:$Z$164,8,0)</f>
        <v>5501.92</v>
      </c>
      <c r="F31" s="28">
        <f t="shared" si="4"/>
        <v>0.65348096664437139</v>
      </c>
      <c r="G31" s="33">
        <f>RANK($F31,F30:F31,0)</f>
        <v>2</v>
      </c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</row>
    <row r="32" spans="1:18" ht="15.6" x14ac:dyDescent="0.3">
      <c r="A32" s="17" t="s">
        <v>211</v>
      </c>
      <c r="B32" s="26" t="s">
        <v>120</v>
      </c>
      <c r="C32" s="19" t="s">
        <v>244</v>
      </c>
      <c r="D32" s="99">
        <f>IFERROR(VLOOKUP(B32,'Vtas AS'!$A$1:$B$172,2,0),0)</f>
        <v>6769.9599999999982</v>
      </c>
      <c r="E32" s="99">
        <f>VLOOKUP(B32,Objetivos!$P$3:$Z$164,8,0)</f>
        <v>5828.8</v>
      </c>
      <c r="F32" s="28">
        <f t="shared" si="4"/>
        <v>1.161467197364809</v>
      </c>
      <c r="G32" s="32">
        <f>RANK($F32,F32:F33,0)</f>
        <v>1</v>
      </c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</row>
    <row r="33" spans="1:18" ht="15.6" x14ac:dyDescent="0.3">
      <c r="A33" s="17" t="s">
        <v>211</v>
      </c>
      <c r="B33" s="26" t="s">
        <v>245</v>
      </c>
      <c r="C33" s="19" t="s">
        <v>697</v>
      </c>
      <c r="D33" s="99">
        <f>IFERROR(VLOOKUP(B33,'Vtas AS'!$A$1:$B$172,2,0),0)</f>
        <v>0</v>
      </c>
      <c r="E33" s="99">
        <f>VLOOKUP(B33,Objetivos!$P$3:$Z$164,8,0)</f>
        <v>0</v>
      </c>
      <c r="F33" s="28"/>
      <c r="G33" s="32" t="e">
        <f>RANK($F33,F32:F33,0)</f>
        <v>#N/A</v>
      </c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</row>
    <row r="34" spans="1:18" ht="15.6" x14ac:dyDescent="0.3">
      <c r="A34" s="17" t="s">
        <v>211</v>
      </c>
      <c r="B34" s="26" t="s">
        <v>121</v>
      </c>
      <c r="C34" s="19" t="s">
        <v>247</v>
      </c>
      <c r="D34" s="99">
        <f>IFERROR(VLOOKUP(B34,'Vtas AS'!$A$1:$B$172,2,0),0)</f>
        <v>5644.9599999999991</v>
      </c>
      <c r="E34" s="99">
        <f>VLOOKUP(B34,Objetivos!$P$3:$Z$164,8,0)</f>
        <v>5862.0800000000008</v>
      </c>
      <c r="F34" s="28">
        <f t="shared" ref="F34:F55" si="5">+D34/E34</f>
        <v>0.96296195207161939</v>
      </c>
      <c r="G34" s="33">
        <f>RANK($F34,F34:F35,0)</f>
        <v>2</v>
      </c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</row>
    <row r="35" spans="1:18" ht="15.6" x14ac:dyDescent="0.3">
      <c r="A35" s="17" t="s">
        <v>211</v>
      </c>
      <c r="B35" s="26" t="s">
        <v>249</v>
      </c>
      <c r="C35" s="19" t="s">
        <v>698</v>
      </c>
      <c r="D35" s="99">
        <f>IFERROR(VLOOKUP(B35,'Vtas AS'!$A$1:$B$172,2,0),0)</f>
        <v>9777.67</v>
      </c>
      <c r="E35" s="99">
        <f>VLOOKUP(B35,Objetivos!$P$3:$Z$164,8,0)</f>
        <v>3023.0400000000004</v>
      </c>
      <c r="F35" s="28">
        <f t="shared" si="5"/>
        <v>3.234383269821107</v>
      </c>
      <c r="G35" s="33">
        <f>RANK($F35,F34:F35,0)</f>
        <v>1</v>
      </c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</row>
    <row r="36" spans="1:18" ht="15.6" x14ac:dyDescent="0.3">
      <c r="A36" s="17" t="s">
        <v>211</v>
      </c>
      <c r="B36" s="26" t="s">
        <v>122</v>
      </c>
      <c r="C36" s="19" t="s">
        <v>248</v>
      </c>
      <c r="D36" s="99">
        <f>IFERROR(VLOOKUP(B36,'Vtas AS'!$A$1:$B$172,2,0),0)</f>
        <v>5336.84</v>
      </c>
      <c r="E36" s="99">
        <f>VLOOKUP(B36,Objetivos!$P$3:$Z$164,8,0)</f>
        <v>5262.72</v>
      </c>
      <c r="F36" s="28">
        <f t="shared" ref="F36" si="6">+D36/E36</f>
        <v>1.0140839717864527</v>
      </c>
      <c r="G36" s="32">
        <f>RANK($F36,F36:F38,0)</f>
        <v>2</v>
      </c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</row>
    <row r="37" spans="1:18" ht="15.6" x14ac:dyDescent="0.3">
      <c r="A37" s="17" t="s">
        <v>211</v>
      </c>
      <c r="B37" s="26" t="s">
        <v>135</v>
      </c>
      <c r="C37" s="19" t="s">
        <v>713</v>
      </c>
      <c r="D37" s="99">
        <f>IFERROR(VLOOKUP(B37,'Vtas AS'!$A$1:$B$172,2,0),0)</f>
        <v>438.82</v>
      </c>
      <c r="E37" s="99">
        <f>VLOOKUP(B37,Objetivos!$P$3:$Z$164,8,0)</f>
        <v>1792</v>
      </c>
      <c r="F37" s="28">
        <f t="shared" ref="F37" si="7">+D37/E37</f>
        <v>0.24487723214285714</v>
      </c>
      <c r="G37" s="32">
        <f>RANK($F37,F36:F38,0)</f>
        <v>3</v>
      </c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</row>
    <row r="38" spans="1:18" ht="15.6" x14ac:dyDescent="0.3">
      <c r="A38" s="17" t="s">
        <v>211</v>
      </c>
      <c r="B38" s="26" t="s">
        <v>692</v>
      </c>
      <c r="C38" s="19" t="s">
        <v>699</v>
      </c>
      <c r="D38" s="99">
        <f>IFERROR(VLOOKUP(B38,'Vtas AS'!$A$1:$B$172,2,0),0)</f>
        <v>2752.0699999999997</v>
      </c>
      <c r="E38" s="99">
        <f>VLOOKUP(B38,Objetivos!$P$3:$Z$164,8,0)</f>
        <v>1792</v>
      </c>
      <c r="F38" s="28">
        <f t="shared" ref="F38" si="8">+D38/E38</f>
        <v>1.5357533482142856</v>
      </c>
      <c r="G38" s="32">
        <f>RANK($F38,F36:F38,0)</f>
        <v>1</v>
      </c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</row>
    <row r="39" spans="1:18" ht="15.6" x14ac:dyDescent="0.3">
      <c r="A39" s="13" t="s">
        <v>7</v>
      </c>
      <c r="B39" s="25" t="s">
        <v>46</v>
      </c>
      <c r="C39" s="18" t="s">
        <v>251</v>
      </c>
      <c r="D39" s="98">
        <f>IFERROR(VLOOKUP(B39,'Vtas AS'!$A$1:$B$172,2,0),0)</f>
        <v>2610.8300000000004</v>
      </c>
      <c r="E39" s="98">
        <f>VLOOKUP(B39,Objetivos!$P$3:$Z$164,8,0)</f>
        <v>5013.12</v>
      </c>
      <c r="F39" s="27">
        <f t="shared" si="5"/>
        <v>0.52079942231584331</v>
      </c>
      <c r="G39" s="32">
        <f>RANK($F39,F39:F40,0)</f>
        <v>2</v>
      </c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</row>
    <row r="40" spans="1:18" ht="15.6" x14ac:dyDescent="0.3">
      <c r="A40" s="13" t="s">
        <v>7</v>
      </c>
      <c r="B40" s="25" t="s">
        <v>47</v>
      </c>
      <c r="C40" s="18" t="s">
        <v>252</v>
      </c>
      <c r="D40" s="98">
        <f>IFERROR(VLOOKUP(B40,'Vtas AS'!$A$1:$B$172,2,0),0)</f>
        <v>8274.09</v>
      </c>
      <c r="E40" s="98">
        <f>VLOOKUP(B40,Objetivos!$P$3:$Z$164,8,0)</f>
        <v>5595.0400000000009</v>
      </c>
      <c r="F40" s="27">
        <f t="shared" si="5"/>
        <v>1.4788258886442276</v>
      </c>
      <c r="G40" s="32">
        <f>RANK($F40,F39:F40,0)</f>
        <v>1</v>
      </c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</row>
    <row r="41" spans="1:18" ht="15.6" x14ac:dyDescent="0.3">
      <c r="A41" s="13" t="s">
        <v>7</v>
      </c>
      <c r="B41" s="25" t="s">
        <v>48</v>
      </c>
      <c r="C41" s="18" t="s">
        <v>253</v>
      </c>
      <c r="D41" s="98">
        <f>IFERROR(VLOOKUP(B41,'Vtas AS'!$A$1:$B$172,2,0),0)</f>
        <v>1111.8700000000001</v>
      </c>
      <c r="E41" s="98">
        <f>VLOOKUP(B41,Objetivos!$P$3:$Z$164,8,0)</f>
        <v>1834.2400000000002</v>
      </c>
      <c r="F41" s="27">
        <f t="shared" si="5"/>
        <v>0.60617476448011165</v>
      </c>
      <c r="G41" s="33">
        <f>RANK($F41,F41:F42,0)</f>
        <v>2</v>
      </c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</row>
    <row r="42" spans="1:18" ht="15.6" x14ac:dyDescent="0.3">
      <c r="A42" s="13" t="s">
        <v>7</v>
      </c>
      <c r="B42" s="25" t="s">
        <v>49</v>
      </c>
      <c r="C42" s="18" t="s">
        <v>254</v>
      </c>
      <c r="D42" s="98">
        <f>IFERROR(VLOOKUP(B42,'Vtas AS'!$A$1:$B$172,2,0),0)</f>
        <v>4895.5499999999984</v>
      </c>
      <c r="E42" s="98">
        <f>VLOOKUP(B42,Objetivos!$P$3:$Z$164,8,0)</f>
        <v>4853.76</v>
      </c>
      <c r="F42" s="27">
        <f t="shared" si="5"/>
        <v>1.0086098200158224</v>
      </c>
      <c r="G42" s="33">
        <f>RANK($F42,F41:F42,0)</f>
        <v>1</v>
      </c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</row>
    <row r="43" spans="1:18" ht="15.6" x14ac:dyDescent="0.3">
      <c r="A43" s="13" t="s">
        <v>7</v>
      </c>
      <c r="B43" s="25" t="s">
        <v>50</v>
      </c>
      <c r="C43" s="18" t="s">
        <v>255</v>
      </c>
      <c r="D43" s="98">
        <f>IFERROR(VLOOKUP(B43,'Vtas AS'!$A$1:$B$172,2,0),0)</f>
        <v>6296.2499999999991</v>
      </c>
      <c r="E43" s="98">
        <f>VLOOKUP(B43,Objetivos!$P$3:$Z$164,8,0)</f>
        <v>7451.84</v>
      </c>
      <c r="F43" s="27">
        <f t="shared" si="5"/>
        <v>0.84492554858934155</v>
      </c>
      <c r="G43" s="32">
        <f>RANK($F43,F43:F44,0)</f>
        <v>1</v>
      </c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</row>
    <row r="44" spans="1:18" ht="15.6" x14ac:dyDescent="0.3">
      <c r="A44" s="13" t="s">
        <v>7</v>
      </c>
      <c r="B44" s="25" t="s">
        <v>51</v>
      </c>
      <c r="C44" s="18" t="s">
        <v>256</v>
      </c>
      <c r="D44" s="98">
        <f>IFERROR(VLOOKUP(B44,'Vtas AS'!$A$1:$B$172,2,0),0)</f>
        <v>1418.2299999999998</v>
      </c>
      <c r="E44" s="98">
        <f>VLOOKUP(B44,Objetivos!$P$3:$Z$164,8,0)</f>
        <v>3231.5200000000004</v>
      </c>
      <c r="F44" s="27">
        <f t="shared" si="5"/>
        <v>0.4388739664306579</v>
      </c>
      <c r="G44" s="32">
        <f>RANK($F44,F43:F44,0)</f>
        <v>2</v>
      </c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</row>
    <row r="45" spans="1:18" ht="15.6" x14ac:dyDescent="0.3">
      <c r="A45" s="13" t="s">
        <v>7</v>
      </c>
      <c r="B45" s="25" t="s">
        <v>52</v>
      </c>
      <c r="C45" s="18" t="s">
        <v>257</v>
      </c>
      <c r="D45" s="98">
        <f>IFERROR(VLOOKUP(B45,'Vtas AS'!$A$1:$B$172,2,0),0)</f>
        <v>1202.6699999999998</v>
      </c>
      <c r="E45" s="98">
        <f>VLOOKUP(B45,Objetivos!$P$3:$Z$164,8,0)</f>
        <v>3189.92</v>
      </c>
      <c r="F45" s="27">
        <f t="shared" si="5"/>
        <v>0.37702199428198818</v>
      </c>
      <c r="G45" s="33">
        <f>RANK($F45,F45:F46,0)</f>
        <v>2</v>
      </c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</row>
    <row r="46" spans="1:18" ht="15.6" x14ac:dyDescent="0.3">
      <c r="A46" s="13" t="s">
        <v>7</v>
      </c>
      <c r="B46" s="25" t="s">
        <v>53</v>
      </c>
      <c r="C46" s="18" t="s">
        <v>258</v>
      </c>
      <c r="D46" s="98">
        <f>IFERROR(VLOOKUP(B46,'Vtas AS'!$A$1:$B$172,2,0),0)</f>
        <v>2653.9200000000005</v>
      </c>
      <c r="E46" s="98">
        <f>VLOOKUP(B46,Objetivos!$P$3:$Z$164,8,0)</f>
        <v>4081.92</v>
      </c>
      <c r="F46" s="27">
        <f t="shared" si="5"/>
        <v>0.65016462841016009</v>
      </c>
      <c r="G46" s="33">
        <f>RANK($F46,F45:F46,0)</f>
        <v>1</v>
      </c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</row>
    <row r="47" spans="1:18" ht="15.6" x14ac:dyDescent="0.3">
      <c r="A47" s="13" t="s">
        <v>7</v>
      </c>
      <c r="B47" s="25" t="s">
        <v>54</v>
      </c>
      <c r="C47" s="18" t="s">
        <v>259</v>
      </c>
      <c r="D47" s="98">
        <f>IFERROR(VLOOKUP(B47,'Vtas AS'!$A$1:$B$172,2,0),0)</f>
        <v>1603.72</v>
      </c>
      <c r="E47" s="98">
        <f>VLOOKUP(B47,Objetivos!$P$3:$Z$164,8,0)</f>
        <v>1635.3600000000001</v>
      </c>
      <c r="F47" s="27">
        <f t="shared" si="5"/>
        <v>0.98065257802563344</v>
      </c>
      <c r="G47" s="32">
        <f>RANK($F47,F47:F48,0)</f>
        <v>1</v>
      </c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</row>
    <row r="48" spans="1:18" ht="15.6" x14ac:dyDescent="0.3">
      <c r="A48" s="13" t="s">
        <v>7</v>
      </c>
      <c r="B48" s="25" t="s">
        <v>55</v>
      </c>
      <c r="C48" s="18" t="s">
        <v>260</v>
      </c>
      <c r="D48" s="98">
        <f>IFERROR(VLOOKUP(B48,'Vtas AS'!$A$1:$B$172,2,0),0)</f>
        <v>2313.5100000000002</v>
      </c>
      <c r="E48" s="98">
        <f>VLOOKUP(B48,Objetivos!$P$3:$Z$164,8,0)</f>
        <v>2661.1200000000003</v>
      </c>
      <c r="F48" s="27">
        <f t="shared" si="5"/>
        <v>0.86937454906204903</v>
      </c>
      <c r="G48" s="32">
        <f>RANK($F48,F47:F48,0)</f>
        <v>2</v>
      </c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</row>
    <row r="49" spans="1:18" ht="15.6" x14ac:dyDescent="0.3">
      <c r="A49" s="13" t="s">
        <v>7</v>
      </c>
      <c r="B49" s="25" t="s">
        <v>786</v>
      </c>
      <c r="C49" s="18" t="s">
        <v>787</v>
      </c>
      <c r="D49" s="98">
        <f>IFERROR(VLOOKUP(B49,'Vtas AS'!$A$1:$B$172,2,0),0)</f>
        <v>1461.8000000000002</v>
      </c>
      <c r="E49" s="98">
        <f>VLOOKUP(B49,Objetivos!$P$3:$Z$164,8,0)</f>
        <v>1600</v>
      </c>
      <c r="F49" s="27">
        <f t="shared" ref="F49:F50" si="9">+D49/E49</f>
        <v>0.91362500000000013</v>
      </c>
      <c r="G49" s="33">
        <f>RANK($F49,F49:F50,0)</f>
        <v>1</v>
      </c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</row>
    <row r="50" spans="1:18" ht="15.6" x14ac:dyDescent="0.3">
      <c r="A50" s="13" t="s">
        <v>7</v>
      </c>
      <c r="B50" s="25" t="s">
        <v>176</v>
      </c>
      <c r="C50" s="18" t="s">
        <v>261</v>
      </c>
      <c r="D50" s="98">
        <f>IFERROR(VLOOKUP(B50,'Vtas AS'!$A$1:$B$172,2,0),0)</f>
        <v>1815.3</v>
      </c>
      <c r="E50" s="98">
        <f>VLOOKUP(B50,Objetivos!$P$3:$Z$164,8,0)</f>
        <v>2517.6000000000004</v>
      </c>
      <c r="F50" s="27">
        <f t="shared" si="9"/>
        <v>0.72104385128693982</v>
      </c>
      <c r="G50" s="33">
        <f>RANK($F50,F49:F50,0)</f>
        <v>2</v>
      </c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</row>
    <row r="51" spans="1:18" ht="15.6" x14ac:dyDescent="0.3">
      <c r="A51" s="17" t="s">
        <v>10</v>
      </c>
      <c r="B51" s="26" t="s">
        <v>71</v>
      </c>
      <c r="C51" s="19" t="s">
        <v>262</v>
      </c>
      <c r="D51" s="99">
        <f>IFERROR(VLOOKUP(B51,'Vtas AS'!$A$1:$B$172,2,0),0)</f>
        <v>3579.87</v>
      </c>
      <c r="E51" s="99">
        <f>VLOOKUP(B51,Objetivos!$P$3:$Z$164,8,0)</f>
        <v>5019.5200000000004</v>
      </c>
      <c r="F51" s="28">
        <f t="shared" si="5"/>
        <v>0.71318970738237908</v>
      </c>
      <c r="G51" s="33">
        <f>RANK($F51,F51:F52,0)</f>
        <v>2</v>
      </c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</row>
    <row r="52" spans="1:18" ht="15.6" x14ac:dyDescent="0.3">
      <c r="A52" s="17" t="s">
        <v>10</v>
      </c>
      <c r="B52" s="26" t="s">
        <v>72</v>
      </c>
      <c r="C52" s="19" t="s">
        <v>263</v>
      </c>
      <c r="D52" s="99">
        <f>IFERROR(VLOOKUP(B52,'Vtas AS'!$A$1:$B$172,2,0),0)</f>
        <v>5554.92</v>
      </c>
      <c r="E52" s="99">
        <f>VLOOKUP(B52,Objetivos!$P$3:$Z$164,8,0)</f>
        <v>6458.2400000000007</v>
      </c>
      <c r="F52" s="28">
        <f t="shared" si="5"/>
        <v>0.86012907541373496</v>
      </c>
      <c r="G52" s="33">
        <f>RANK($F52,F51:F52,0)</f>
        <v>1</v>
      </c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</row>
    <row r="53" spans="1:18" ht="15.6" x14ac:dyDescent="0.3">
      <c r="A53" s="17" t="s">
        <v>10</v>
      </c>
      <c r="B53" s="26" t="s">
        <v>75</v>
      </c>
      <c r="C53" s="19" t="s">
        <v>264</v>
      </c>
      <c r="D53" s="99">
        <f>IFERROR(VLOOKUP(B53,'Vtas AS'!$A$1:$B$172,2,0),0)</f>
        <v>828.65</v>
      </c>
      <c r="E53" s="99">
        <f>VLOOKUP(B53,Objetivos!$P$3:$Z$164,8,0)</f>
        <v>5297.76</v>
      </c>
      <c r="F53" s="28">
        <f t="shared" si="5"/>
        <v>0.1564151641448461</v>
      </c>
      <c r="G53" s="32">
        <f>RANK($F53,F53:F54,0)</f>
        <v>2</v>
      </c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</row>
    <row r="54" spans="1:18" ht="15.6" x14ac:dyDescent="0.3">
      <c r="A54" s="17" t="s">
        <v>10</v>
      </c>
      <c r="B54" s="26" t="s">
        <v>77</v>
      </c>
      <c r="C54" s="19" t="s">
        <v>265</v>
      </c>
      <c r="D54" s="99">
        <f>IFERROR(VLOOKUP(B54,'Vtas AS'!$A$1:$B$172,2,0),0)</f>
        <v>965.63000000000011</v>
      </c>
      <c r="E54" s="99">
        <f>VLOOKUP(B54,Objetivos!$P$3:$Z$164,8,0)</f>
        <v>2688</v>
      </c>
      <c r="F54" s="28">
        <f t="shared" si="5"/>
        <v>0.35923735119047623</v>
      </c>
      <c r="G54" s="32">
        <f>RANK($F54,F53:F54,0)</f>
        <v>1</v>
      </c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</row>
    <row r="55" spans="1:18" ht="15.6" x14ac:dyDescent="0.3">
      <c r="A55" s="17" t="s">
        <v>10</v>
      </c>
      <c r="B55" s="26" t="s">
        <v>78</v>
      </c>
      <c r="C55" s="19" t="s">
        <v>266</v>
      </c>
      <c r="D55" s="99">
        <f>IFERROR(VLOOKUP(B55,'Vtas AS'!$A$1:$B$172,2,0),0)</f>
        <v>4514.32</v>
      </c>
      <c r="E55" s="99">
        <f>VLOOKUP(B55,Objetivos!$P$3:$Z$164,8,0)</f>
        <v>3522.56</v>
      </c>
      <c r="F55" s="28">
        <f t="shared" si="5"/>
        <v>1.2815452398255813</v>
      </c>
      <c r="G55" s="33">
        <f>RANK($F55,F55:F56,0)</f>
        <v>1</v>
      </c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</row>
    <row r="56" spans="1:18" ht="15.6" x14ac:dyDescent="0.3">
      <c r="A56" s="17" t="s">
        <v>10</v>
      </c>
      <c r="B56" s="26" t="s">
        <v>80</v>
      </c>
      <c r="C56" s="19" t="s">
        <v>267</v>
      </c>
      <c r="D56" s="99">
        <f>IFERROR(VLOOKUP(B56,'Vtas AS'!$A$1:$B$172,2,0),0)</f>
        <v>1617.3500000000001</v>
      </c>
      <c r="E56" s="99">
        <f>VLOOKUP(B56,Objetivos!$P$3:$Z$164,8,0)</f>
        <v>4453.4400000000005</v>
      </c>
      <c r="F56" s="28">
        <f t="shared" ref="F56:F60" si="10">+D56/E56</f>
        <v>0.36316869655816625</v>
      </c>
      <c r="G56" s="33">
        <f>RANK($F56,F55:F56,0)</f>
        <v>2</v>
      </c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</row>
    <row r="57" spans="1:18" ht="15.6" x14ac:dyDescent="0.3">
      <c r="A57" s="17" t="s">
        <v>10</v>
      </c>
      <c r="B57" s="26" t="s">
        <v>81</v>
      </c>
      <c r="C57" s="19" t="s">
        <v>268</v>
      </c>
      <c r="D57" s="99">
        <f>IFERROR(VLOOKUP(B57,'Vtas AS'!$A$1:$B$172,2,0),0)</f>
        <v>2401.41</v>
      </c>
      <c r="E57" s="99">
        <f>VLOOKUP(B57,Objetivos!$P$3:$Z$164,8,0)</f>
        <v>4709.2800000000007</v>
      </c>
      <c r="F57" s="28">
        <f t="shared" si="10"/>
        <v>0.50993145448985822</v>
      </c>
      <c r="G57" s="32">
        <f>RANK($F57,F57:F59,0)</f>
        <v>2</v>
      </c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</row>
    <row r="58" spans="1:18" ht="15.6" x14ac:dyDescent="0.3">
      <c r="A58" s="17" t="s">
        <v>10</v>
      </c>
      <c r="B58" s="26" t="s">
        <v>83</v>
      </c>
      <c r="C58" s="19" t="s">
        <v>269</v>
      </c>
      <c r="D58" s="99">
        <f>IFERROR(VLOOKUP(B58,'Vtas AS'!$A$1:$B$172,2,0),0)</f>
        <v>5608.07</v>
      </c>
      <c r="E58" s="99">
        <f>VLOOKUP(B58,Objetivos!$P$3:$Z$164,8,0)</f>
        <v>5488</v>
      </c>
      <c r="F58" s="28">
        <f t="shared" si="10"/>
        <v>1.0218786443148689</v>
      </c>
      <c r="G58" s="32">
        <f>RANK($F58,F57:F59,0)</f>
        <v>1</v>
      </c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</row>
    <row r="59" spans="1:18" ht="15.6" x14ac:dyDescent="0.3">
      <c r="A59" s="17" t="s">
        <v>10</v>
      </c>
      <c r="B59" s="26" t="s">
        <v>85</v>
      </c>
      <c r="C59" s="19" t="s">
        <v>270</v>
      </c>
      <c r="D59" s="99">
        <f>IFERROR(VLOOKUP(B59,'Vtas AS'!$A$1:$B$172,2,0),0)</f>
        <v>1319.37</v>
      </c>
      <c r="E59" s="99">
        <f>VLOOKUP(B59,Objetivos!$P$3:$Z$164,8,0)</f>
        <v>3242.08</v>
      </c>
      <c r="F59" s="28">
        <f t="shared" si="10"/>
        <v>0.40695171001332475</v>
      </c>
      <c r="G59" s="32">
        <f>RANK($F59,F57:F59,0)</f>
        <v>3</v>
      </c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</row>
    <row r="60" spans="1:18" ht="15.6" x14ac:dyDescent="0.3">
      <c r="A60" s="13" t="s">
        <v>213</v>
      </c>
      <c r="B60" s="25" t="s">
        <v>73</v>
      </c>
      <c r="C60" s="18" t="s">
        <v>271</v>
      </c>
      <c r="D60" s="98">
        <f>IFERROR(VLOOKUP(B60,'Vtas AS'!$A$1:$B$172,2,0),0)</f>
        <v>1326.96</v>
      </c>
      <c r="E60" s="98">
        <f>VLOOKUP(B60,Objetivos!$P$3:$Z$164,8,0)</f>
        <v>4412.96</v>
      </c>
      <c r="F60" s="27">
        <f t="shared" si="10"/>
        <v>0.30069613139480078</v>
      </c>
      <c r="G60" s="33">
        <f>RANK($F60,F60:F61,0)</f>
        <v>2</v>
      </c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</row>
    <row r="61" spans="1:18" ht="15.6" x14ac:dyDescent="0.3">
      <c r="A61" s="13" t="s">
        <v>213</v>
      </c>
      <c r="B61" s="25" t="s">
        <v>74</v>
      </c>
      <c r="C61" s="18" t="s">
        <v>272</v>
      </c>
      <c r="D61" s="98">
        <f>IFERROR(VLOOKUP(B61,'Vtas AS'!$A$1:$B$172,2,0),0)</f>
        <v>3005.85</v>
      </c>
      <c r="E61" s="98">
        <f>VLOOKUP(B61,Objetivos!$P$3:$Z$164,8,0)</f>
        <v>4816.16</v>
      </c>
      <c r="F61" s="27">
        <f t="shared" ref="F61:F63" si="11">+D61/E61</f>
        <v>0.62411755423407855</v>
      </c>
      <c r="G61" s="33">
        <f>RANK($F61,F60:F61,0)</f>
        <v>1</v>
      </c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</row>
    <row r="62" spans="1:18" ht="15.6" x14ac:dyDescent="0.3">
      <c r="A62" s="13" t="s">
        <v>213</v>
      </c>
      <c r="B62" s="25" t="s">
        <v>76</v>
      </c>
      <c r="C62" s="18" t="s">
        <v>273</v>
      </c>
      <c r="D62" s="98">
        <f>IFERROR(VLOOKUP(B62,'Vtas AS'!$A$1:$B$172,2,0),0)</f>
        <v>1676.5</v>
      </c>
      <c r="E62" s="98">
        <f>VLOOKUP(B62,Objetivos!$P$3:$Z$164,8,0)</f>
        <v>2408.3200000000002</v>
      </c>
      <c r="F62" s="27">
        <f t="shared" si="11"/>
        <v>0.69612842147222953</v>
      </c>
      <c r="G62" s="32">
        <f>RANK($F62,F62:F63,0)</f>
        <v>1</v>
      </c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</row>
    <row r="63" spans="1:18" ht="15.6" x14ac:dyDescent="0.3">
      <c r="A63" s="13" t="s">
        <v>213</v>
      </c>
      <c r="B63" s="25" t="s">
        <v>79</v>
      </c>
      <c r="C63" s="18" t="s">
        <v>274</v>
      </c>
      <c r="D63" s="98">
        <f>IFERROR(VLOOKUP(B63,'Vtas AS'!$A$1:$B$172,2,0),0)</f>
        <v>3374.99</v>
      </c>
      <c r="E63" s="98">
        <f>VLOOKUP(B63,Objetivos!$P$3:$Z$164,8,0)</f>
        <v>5310.2400000000007</v>
      </c>
      <c r="F63" s="27">
        <f t="shared" si="11"/>
        <v>0.63556261110608925</v>
      </c>
      <c r="G63" s="32">
        <f>RANK($F63,F62:F63,0)</f>
        <v>2</v>
      </c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</row>
    <row r="64" spans="1:18" ht="15.6" x14ac:dyDescent="0.3">
      <c r="A64" s="13" t="s">
        <v>213</v>
      </c>
      <c r="B64" s="25" t="s">
        <v>82</v>
      </c>
      <c r="C64" s="18" t="s">
        <v>275</v>
      </c>
      <c r="D64" s="98">
        <f>IFERROR(VLOOKUP(B64,'Vtas AS'!$A$1:$B$172,2,0),0)</f>
        <v>784.4799999999999</v>
      </c>
      <c r="E64" s="98">
        <f>VLOOKUP(B64,Objetivos!$P$3:$Z$164,8,0)</f>
        <v>3405.76</v>
      </c>
      <c r="F64" s="27">
        <f t="shared" ref="F64:F67" si="12">+D64/E64</f>
        <v>0.23033919007798548</v>
      </c>
      <c r="G64" s="33">
        <f>RANK($F64,F64:F65,0)</f>
        <v>2</v>
      </c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</row>
    <row r="65" spans="1:18" ht="15.6" x14ac:dyDescent="0.3">
      <c r="A65" s="13" t="s">
        <v>213</v>
      </c>
      <c r="B65" s="25" t="s">
        <v>84</v>
      </c>
      <c r="C65" s="18" t="s">
        <v>276</v>
      </c>
      <c r="D65" s="98">
        <f>IFERROR(VLOOKUP(B65,'Vtas AS'!$A$1:$B$172,2,0),0)</f>
        <v>3332.6000000000004</v>
      </c>
      <c r="E65" s="98">
        <f>VLOOKUP(B65,Objetivos!$P$3:$Z$164,8,0)</f>
        <v>4307.3599999999997</v>
      </c>
      <c r="F65" s="27">
        <f t="shared" si="12"/>
        <v>0.77369897106348218</v>
      </c>
      <c r="G65" s="33">
        <f>RANK($F65,F64:F65,0)</f>
        <v>1</v>
      </c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</row>
    <row r="66" spans="1:18" ht="15.6" x14ac:dyDescent="0.3">
      <c r="A66" s="13" t="s">
        <v>213</v>
      </c>
      <c r="B66" s="25" t="s">
        <v>86</v>
      </c>
      <c r="C66" s="18" t="s">
        <v>277</v>
      </c>
      <c r="D66" s="98">
        <f>IFERROR(VLOOKUP(B66,'Vtas AS'!$A$1:$B$172,2,0),0)</f>
        <v>1962.49</v>
      </c>
      <c r="E66" s="98">
        <f>VLOOKUP(B66,Objetivos!$P$3:$Z$164,8,0)</f>
        <v>2650.7200000000003</v>
      </c>
      <c r="F66" s="27">
        <f t="shared" si="12"/>
        <v>0.7403611094344178</v>
      </c>
      <c r="G66" s="32">
        <f>RANK($F66,F66:F67,0)</f>
        <v>1</v>
      </c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</row>
    <row r="67" spans="1:18" ht="15.6" x14ac:dyDescent="0.3">
      <c r="A67" s="13" t="s">
        <v>213</v>
      </c>
      <c r="B67" s="25" t="s">
        <v>181</v>
      </c>
      <c r="C67" s="18" t="s">
        <v>279</v>
      </c>
      <c r="D67" s="98">
        <f>IFERROR(VLOOKUP(B67,'Vtas AS'!$A$1:$B$172,2,0),0)</f>
        <v>1244.76</v>
      </c>
      <c r="E67" s="98">
        <f>VLOOKUP(B67,Objetivos!$P$3:$Z$164,8,0)</f>
        <v>1799.2</v>
      </c>
      <c r="F67" s="27">
        <f t="shared" si="12"/>
        <v>0.6918408181413962</v>
      </c>
      <c r="G67" s="32">
        <f>RANK($F67,F66:F67,0)</f>
        <v>2</v>
      </c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</row>
    <row r="68" spans="1:18" ht="15.6" x14ac:dyDescent="0.3">
      <c r="A68" s="13" t="s">
        <v>213</v>
      </c>
      <c r="B68" s="25" t="s">
        <v>87</v>
      </c>
      <c r="C68" s="18" t="s">
        <v>278</v>
      </c>
      <c r="D68" s="98">
        <f>IFERROR(VLOOKUP(B68,'Vtas AS'!$A$1:$B$172,2,0),0)</f>
        <v>1686.24</v>
      </c>
      <c r="E68" s="98">
        <f>VLOOKUP(B68,Objetivos!$P$3:$Z$164,8,0)</f>
        <v>3338.2400000000002</v>
      </c>
      <c r="F68" s="27">
        <f t="shared" ref="F68" si="13">+D68/E68</f>
        <v>0.50512845092024539</v>
      </c>
      <c r="G68" s="32">
        <f>RANK($F68,F68:F69,0)</f>
        <v>2</v>
      </c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</row>
    <row r="69" spans="1:18" ht="15.6" x14ac:dyDescent="0.3">
      <c r="A69" s="13" t="s">
        <v>213</v>
      </c>
      <c r="B69" s="25" t="s">
        <v>694</v>
      </c>
      <c r="C69" s="18" t="s">
        <v>696</v>
      </c>
      <c r="D69" s="98">
        <f>IFERROR(VLOOKUP(B69,'Vtas AS'!$A$1:$B$172,2,0),0)</f>
        <v>1622.79</v>
      </c>
      <c r="E69" s="98">
        <f>VLOOKUP(B69,Objetivos!$P$3:$Z$164,8,0)</f>
        <v>1799.2</v>
      </c>
      <c r="F69" s="27">
        <f t="shared" ref="F69" si="14">+D69/E69</f>
        <v>0.9019508670520231</v>
      </c>
      <c r="G69" s="32">
        <f>RANK($F69,F68:F69,0)</f>
        <v>1</v>
      </c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</row>
    <row r="70" spans="1:18" ht="15.6" x14ac:dyDescent="0.3">
      <c r="A70" s="17" t="s">
        <v>14</v>
      </c>
      <c r="B70" s="26" t="s">
        <v>63</v>
      </c>
      <c r="C70" s="19" t="s">
        <v>280</v>
      </c>
      <c r="D70" s="99">
        <f>IFERROR(VLOOKUP(B70,'Vtas AS'!$A$1:$B$172,2,0),0)</f>
        <v>1552.4499999999998</v>
      </c>
      <c r="E70" s="99">
        <f>VLOOKUP(B70,Objetivos!$P$3:$Z$164,8,0)</f>
        <v>4107.84</v>
      </c>
      <c r="F70" s="28">
        <f t="shared" ref="F70:F78" si="15">+D70/E70</f>
        <v>0.37792367765054136</v>
      </c>
      <c r="G70" s="33">
        <f>RANK($F70,F70:F71,0)</f>
        <v>2</v>
      </c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</row>
    <row r="71" spans="1:18" ht="15.6" x14ac:dyDescent="0.3">
      <c r="A71" s="17" t="s">
        <v>14</v>
      </c>
      <c r="B71" s="26" t="s">
        <v>64</v>
      </c>
      <c r="C71" s="19" t="s">
        <v>281</v>
      </c>
      <c r="D71" s="99">
        <f>IFERROR(VLOOKUP(B71,'Vtas AS'!$A$1:$B$172,2,0),0)</f>
        <v>5107.5599999999995</v>
      </c>
      <c r="E71" s="99">
        <f>VLOOKUP(B71,Objetivos!$P$3:$Z$164,8,0)</f>
        <v>5713.4400000000005</v>
      </c>
      <c r="F71" s="28">
        <f t="shared" si="15"/>
        <v>0.89395530538519685</v>
      </c>
      <c r="G71" s="33">
        <f>RANK($F71,F70:F71,0)</f>
        <v>1</v>
      </c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</row>
    <row r="72" spans="1:18" ht="15.6" x14ac:dyDescent="0.3">
      <c r="A72" s="17" t="s">
        <v>14</v>
      </c>
      <c r="B72" s="26" t="s">
        <v>65</v>
      </c>
      <c r="C72" s="19" t="s">
        <v>282</v>
      </c>
      <c r="D72" s="99">
        <f>IFERROR(VLOOKUP(B72,'Vtas AS'!$A$1:$B$172,2,0),0)</f>
        <v>0</v>
      </c>
      <c r="E72" s="99">
        <f>VLOOKUP(B72,Objetivos!$P$3:$Z$164,8,0)</f>
        <v>0</v>
      </c>
      <c r="F72" s="28"/>
      <c r="G72" s="32" t="e">
        <f>RANK($F72,F72:F73,0)</f>
        <v>#N/A</v>
      </c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</row>
    <row r="73" spans="1:18" ht="15.6" x14ac:dyDescent="0.3">
      <c r="A73" s="17" t="s">
        <v>14</v>
      </c>
      <c r="B73" s="26" t="s">
        <v>66</v>
      </c>
      <c r="C73" s="19" t="s">
        <v>283</v>
      </c>
      <c r="D73" s="99">
        <f>IFERROR(VLOOKUP(B73,'Vtas AS'!$A$1:$B$172,2,0),0)</f>
        <v>1313.2699999999998</v>
      </c>
      <c r="E73" s="99">
        <f>VLOOKUP(B73,Objetivos!$P$3:$Z$164,8,0)</f>
        <v>3148.16</v>
      </c>
      <c r="F73" s="28">
        <f t="shared" si="15"/>
        <v>0.41715478247611298</v>
      </c>
      <c r="G73" s="32">
        <f>RANK($F73,F72:F73,0)</f>
        <v>1</v>
      </c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</row>
    <row r="74" spans="1:18" ht="15.6" x14ac:dyDescent="0.3">
      <c r="A74" s="17" t="s">
        <v>14</v>
      </c>
      <c r="B74" s="26" t="s">
        <v>67</v>
      </c>
      <c r="C74" s="19" t="s">
        <v>284</v>
      </c>
      <c r="D74" s="99">
        <f>IFERROR(VLOOKUP(B74,'Vtas AS'!$A$1:$B$172,2,0),0)</f>
        <v>1775.91</v>
      </c>
      <c r="E74" s="99">
        <f>VLOOKUP(B74,Objetivos!$P$3:$Z$164,8,0)</f>
        <v>4460.8</v>
      </c>
      <c r="F74" s="28">
        <f t="shared" si="15"/>
        <v>0.39811468794835009</v>
      </c>
      <c r="G74" s="33">
        <f>RANK($F74,F74:F75,0)</f>
        <v>2</v>
      </c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</row>
    <row r="75" spans="1:18" ht="15.6" x14ac:dyDescent="0.3">
      <c r="A75" s="17" t="s">
        <v>14</v>
      </c>
      <c r="B75" s="26" t="s">
        <v>68</v>
      </c>
      <c r="C75" s="19" t="s">
        <v>285</v>
      </c>
      <c r="D75" s="99">
        <f>IFERROR(VLOOKUP(B75,'Vtas AS'!$A$1:$B$172,2,0),0)</f>
        <v>4281.7899999999991</v>
      </c>
      <c r="E75" s="99">
        <f>VLOOKUP(B75,Objetivos!$P$3:$Z$164,8,0)</f>
        <v>5872.4800000000005</v>
      </c>
      <c r="F75" s="28">
        <f t="shared" si="15"/>
        <v>0.72912806855025458</v>
      </c>
      <c r="G75" s="33">
        <f>RANK($F75,F74:F75,0)</f>
        <v>1</v>
      </c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</row>
    <row r="76" spans="1:18" ht="15.6" x14ac:dyDescent="0.3">
      <c r="A76" s="17" t="s">
        <v>14</v>
      </c>
      <c r="B76" s="26" t="s">
        <v>69</v>
      </c>
      <c r="C76" s="19" t="s">
        <v>286</v>
      </c>
      <c r="D76" s="99">
        <f>IFERROR(VLOOKUP(B76,'Vtas AS'!$A$1:$B$172,2,0),0)</f>
        <v>2861.3199999999997</v>
      </c>
      <c r="E76" s="99">
        <f>VLOOKUP(B76,Objetivos!$P$3:$Z$164,8,0)</f>
        <v>3288.4800000000005</v>
      </c>
      <c r="F76" s="28">
        <f t="shared" si="15"/>
        <v>0.87010412105288748</v>
      </c>
      <c r="G76" s="32">
        <f>RANK($F76,F76:F77,0)</f>
        <v>1</v>
      </c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</row>
    <row r="77" spans="1:18" ht="15.6" x14ac:dyDescent="0.3">
      <c r="A77" s="17" t="s">
        <v>14</v>
      </c>
      <c r="B77" s="26" t="s">
        <v>70</v>
      </c>
      <c r="C77" s="19" t="s">
        <v>287</v>
      </c>
      <c r="D77" s="99">
        <f>IFERROR(VLOOKUP(B77,'Vtas AS'!$A$1:$B$172,2,0),0)</f>
        <v>3504.7</v>
      </c>
      <c r="E77" s="99">
        <f>VLOOKUP(B77,Objetivos!$P$3:$Z$164,8,0)</f>
        <v>5267.3600000000006</v>
      </c>
      <c r="F77" s="28">
        <f t="shared" si="15"/>
        <v>0.6653617751587132</v>
      </c>
      <c r="G77" s="32">
        <f>RANK($F77,F76:F77,0)</f>
        <v>2</v>
      </c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</row>
    <row r="78" spans="1:18" ht="15.6" x14ac:dyDescent="0.3">
      <c r="A78" s="17" t="s">
        <v>14</v>
      </c>
      <c r="B78" s="26" t="s">
        <v>175</v>
      </c>
      <c r="C78" s="19" t="s">
        <v>288</v>
      </c>
      <c r="D78" s="99">
        <f>IFERROR(VLOOKUP(B78,'Vtas AS'!$A$1:$B$172,2,0),0)</f>
        <v>2250.56</v>
      </c>
      <c r="E78" s="99">
        <f>VLOOKUP(B78,Objetivos!$P$3:$Z$164,8,0)</f>
        <v>2491.5200000000004</v>
      </c>
      <c r="F78" s="28">
        <f t="shared" si="15"/>
        <v>0.90328795273567919</v>
      </c>
      <c r="G78" s="33">
        <f>RANK($F78,F78:F80,0)</f>
        <v>3</v>
      </c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</row>
    <row r="79" spans="1:18" ht="15.6" x14ac:dyDescent="0.3">
      <c r="A79" s="17" t="s">
        <v>14</v>
      </c>
      <c r="B79" s="26" t="s">
        <v>180</v>
      </c>
      <c r="C79" s="19" t="s">
        <v>289</v>
      </c>
      <c r="D79" s="99">
        <f>IFERROR(VLOOKUP(B79,'Vtas AS'!$A$1:$B$172,2,0),0)</f>
        <v>2953.4600000000005</v>
      </c>
      <c r="E79" s="99">
        <f>VLOOKUP(B79,Objetivos!$P$3:$Z$164,8,0)</f>
        <v>2302.7200000000003</v>
      </c>
      <c r="F79" s="28">
        <f t="shared" ref="F79:F87" si="16">+D79/E79</f>
        <v>1.2825962340188994</v>
      </c>
      <c r="G79" s="33">
        <f>RANK($F79,F78:F80,0)</f>
        <v>1</v>
      </c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</row>
    <row r="80" spans="1:18" ht="15.6" x14ac:dyDescent="0.3">
      <c r="A80" s="17" t="s">
        <v>14</v>
      </c>
      <c r="B80" s="26" t="s">
        <v>183</v>
      </c>
      <c r="C80" s="19" t="s">
        <v>290</v>
      </c>
      <c r="D80" s="99">
        <f>IFERROR(VLOOKUP(B80,'Vtas AS'!$A$1:$B$172,2,0),0)</f>
        <v>3560.91</v>
      </c>
      <c r="E80" s="99">
        <f>VLOOKUP(B80,Objetivos!$P$3:$Z$164,8,0)</f>
        <v>2950.2400000000002</v>
      </c>
      <c r="F80" s="28">
        <f t="shared" si="16"/>
        <v>1.2069899398015076</v>
      </c>
      <c r="G80" s="33">
        <f>RANK($F80,F78:F80,0)</f>
        <v>2</v>
      </c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</row>
    <row r="81" spans="1:18" ht="15.6" x14ac:dyDescent="0.3">
      <c r="A81" s="13" t="s">
        <v>13</v>
      </c>
      <c r="B81" s="25" t="s">
        <v>136</v>
      </c>
      <c r="C81" s="18" t="s">
        <v>291</v>
      </c>
      <c r="D81" s="98">
        <f>IFERROR(VLOOKUP(B81,'Vtas AS'!$A$1:$B$172,2,0),0)</f>
        <v>2958</v>
      </c>
      <c r="E81" s="98">
        <f>VLOOKUP(B81,Objetivos!$P$3:$Z$164,8,0)</f>
        <v>6013.6</v>
      </c>
      <c r="F81" s="27">
        <f t="shared" si="16"/>
        <v>0.49188506052946651</v>
      </c>
      <c r="G81" s="32">
        <f>RANK($F81,F81:F82,0)</f>
        <v>1</v>
      </c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</row>
    <row r="82" spans="1:18" ht="15.6" x14ac:dyDescent="0.3">
      <c r="A82" s="13" t="s">
        <v>13</v>
      </c>
      <c r="B82" s="25" t="s">
        <v>137</v>
      </c>
      <c r="C82" s="18" t="s">
        <v>292</v>
      </c>
      <c r="D82" s="98">
        <f>IFERROR(VLOOKUP(B82,'Vtas AS'!$A$1:$B$172,2,0),0)</f>
        <v>751.39999999999986</v>
      </c>
      <c r="E82" s="98">
        <f>VLOOKUP(B82,Objetivos!$P$3:$Z$164,8,0)</f>
        <v>3979.2000000000003</v>
      </c>
      <c r="F82" s="27">
        <f t="shared" si="16"/>
        <v>0.1888319260152794</v>
      </c>
      <c r="G82" s="32">
        <f>RANK($F82,F81:F82,0)</f>
        <v>2</v>
      </c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</row>
    <row r="83" spans="1:18" ht="15.6" x14ac:dyDescent="0.3">
      <c r="A83" s="13" t="s">
        <v>13</v>
      </c>
      <c r="B83" s="25" t="s">
        <v>138</v>
      </c>
      <c r="C83" s="18" t="s">
        <v>293</v>
      </c>
      <c r="D83" s="98">
        <f>IFERROR(VLOOKUP(B83,'Vtas AS'!$A$1:$B$172,2,0),0)</f>
        <v>3171.0000000000005</v>
      </c>
      <c r="E83" s="98">
        <f>VLOOKUP(B83,Objetivos!$P$3:$Z$164,8,0)</f>
        <v>4569.4400000000005</v>
      </c>
      <c r="F83" s="27">
        <f t="shared" si="16"/>
        <v>0.69395812178297567</v>
      </c>
      <c r="G83" s="33">
        <f>RANK($F83,F83:F84,0)</f>
        <v>1</v>
      </c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</row>
    <row r="84" spans="1:18" ht="15.6" x14ac:dyDescent="0.3">
      <c r="A84" s="13" t="s">
        <v>13</v>
      </c>
      <c r="B84" s="25" t="s">
        <v>139</v>
      </c>
      <c r="C84" s="18" t="s">
        <v>294</v>
      </c>
      <c r="D84" s="98">
        <f>IFERROR(VLOOKUP(B84,'Vtas AS'!$A$1:$B$172,2,0),0)</f>
        <v>2038.0000000000002</v>
      </c>
      <c r="E84" s="98">
        <f>VLOOKUP(B84,Objetivos!$P$3:$Z$164,8,0)</f>
        <v>6193.47</v>
      </c>
      <c r="F84" s="27">
        <f t="shared" si="16"/>
        <v>0.32905624795147148</v>
      </c>
      <c r="G84" s="33">
        <f>RANK($F84,F83:F84,0)</f>
        <v>2</v>
      </c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</row>
    <row r="85" spans="1:18" ht="15.6" x14ac:dyDescent="0.3">
      <c r="A85" s="13" t="s">
        <v>13</v>
      </c>
      <c r="B85" s="25" t="s">
        <v>140</v>
      </c>
      <c r="C85" s="18" t="s">
        <v>295</v>
      </c>
      <c r="D85" s="98">
        <f>IFERROR(VLOOKUP(B85,'Vtas AS'!$A$1:$B$172,2,0),0)</f>
        <v>2052.67</v>
      </c>
      <c r="E85" s="98">
        <f>VLOOKUP(B85,Objetivos!$P$3:$Z$164,8,0)</f>
        <v>3867.52</v>
      </c>
      <c r="F85" s="27">
        <f t="shared" si="16"/>
        <v>0.5307458009266921</v>
      </c>
      <c r="G85" s="32">
        <f>RANK($F85,F85:F86,0)</f>
        <v>1</v>
      </c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</row>
    <row r="86" spans="1:18" ht="15.6" x14ac:dyDescent="0.3">
      <c r="A86" s="13" t="s">
        <v>13</v>
      </c>
      <c r="B86" s="25" t="s">
        <v>141</v>
      </c>
      <c r="C86" s="18" t="s">
        <v>296</v>
      </c>
      <c r="D86" s="98">
        <f>IFERROR(VLOOKUP(B86,'Vtas AS'!$A$1:$B$172,2,0),0)</f>
        <v>2358.3300000000004</v>
      </c>
      <c r="E86" s="98">
        <f>VLOOKUP(B86,Objetivos!$P$3:$Z$164,8,0)</f>
        <v>5160.96</v>
      </c>
      <c r="F86" s="27">
        <f t="shared" si="16"/>
        <v>0.45695568266369052</v>
      </c>
      <c r="G86" s="32">
        <f>RANK($F86,F85:F86,0)</f>
        <v>2</v>
      </c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</row>
    <row r="87" spans="1:18" ht="15.6" x14ac:dyDescent="0.3">
      <c r="A87" s="13" t="s">
        <v>13</v>
      </c>
      <c r="B87" s="25" t="s">
        <v>142</v>
      </c>
      <c r="C87" s="18" t="s">
        <v>297</v>
      </c>
      <c r="D87" s="98">
        <f>IFERROR(VLOOKUP(B87,'Vtas AS'!$A$1:$B$172,2,0),0)</f>
        <v>2072.7200000000003</v>
      </c>
      <c r="E87" s="98">
        <f>VLOOKUP(B87,Objetivos!$P$3:$Z$164,8,0)</f>
        <v>4773.12</v>
      </c>
      <c r="F87" s="27">
        <f t="shared" si="16"/>
        <v>0.43424845803164391</v>
      </c>
      <c r="G87" s="33">
        <f>RANK($F87,F87:F88,0)</f>
        <v>1</v>
      </c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</row>
    <row r="88" spans="1:18" ht="15.6" x14ac:dyDescent="0.3">
      <c r="A88" s="13" t="s">
        <v>13</v>
      </c>
      <c r="B88" s="25" t="s">
        <v>143</v>
      </c>
      <c r="C88" s="18" t="s">
        <v>298</v>
      </c>
      <c r="D88" s="98">
        <f>IFERROR(VLOOKUP(B88,'Vtas AS'!$A$1:$B$172,2,0),0)</f>
        <v>1593.35</v>
      </c>
      <c r="E88" s="98">
        <f>VLOOKUP(B88,Objetivos!$P$3:$Z$164,8,0)</f>
        <v>5149.6000000000004</v>
      </c>
      <c r="F88" s="27">
        <f t="shared" ref="F88:F159" si="17">+D88/E88</f>
        <v>0.30941238154419759</v>
      </c>
      <c r="G88" s="33">
        <f>RANK($F88,F87:F88,0)</f>
        <v>2</v>
      </c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</row>
    <row r="89" spans="1:18" ht="15.6" x14ac:dyDescent="0.3">
      <c r="A89" s="13" t="s">
        <v>13</v>
      </c>
      <c r="B89" s="25" t="s">
        <v>144</v>
      </c>
      <c r="C89" s="18" t="s">
        <v>299</v>
      </c>
      <c r="D89" s="98">
        <f>IFERROR(VLOOKUP(B89,'Vtas AS'!$A$1:$B$172,2,0),0)</f>
        <v>2796.809999999999</v>
      </c>
      <c r="E89" s="98">
        <f>VLOOKUP(B89,Objetivos!$P$3:$Z$164,8,0)</f>
        <v>5319.3600000000006</v>
      </c>
      <c r="F89" s="27">
        <f t="shared" si="17"/>
        <v>0.52577941707273035</v>
      </c>
      <c r="G89" s="32">
        <f>RANK($F89,F89:F90,0)</f>
        <v>1</v>
      </c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</row>
    <row r="90" spans="1:18" ht="15.6" x14ac:dyDescent="0.3">
      <c r="A90" s="13" t="s">
        <v>13</v>
      </c>
      <c r="B90" s="25" t="s">
        <v>182</v>
      </c>
      <c r="C90" s="18" t="s">
        <v>301</v>
      </c>
      <c r="D90" s="98">
        <f>IFERROR(VLOOKUP(B90,'Vtas AS'!$A$1:$B$172,2,0),0)</f>
        <v>1056.8399999999999</v>
      </c>
      <c r="E90" s="98">
        <f>VLOOKUP(B90,Objetivos!$P$3:$Z$164,8,0)</f>
        <v>2521.2800000000002</v>
      </c>
      <c r="F90" s="27">
        <f t="shared" si="17"/>
        <v>0.41916804162964838</v>
      </c>
      <c r="G90" s="32">
        <f>RANK($F90,F89:F90,0)</f>
        <v>2</v>
      </c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</row>
    <row r="91" spans="1:18" ht="15.6" x14ac:dyDescent="0.3">
      <c r="A91" s="13" t="s">
        <v>13</v>
      </c>
      <c r="B91" s="25" t="s">
        <v>145</v>
      </c>
      <c r="C91" s="18" t="s">
        <v>300</v>
      </c>
      <c r="D91" s="98">
        <f>IFERROR(VLOOKUP(B91,'Vtas AS'!$A$1:$B$172,2,0),0)</f>
        <v>2402.08</v>
      </c>
      <c r="E91" s="98">
        <f>VLOOKUP(B91,Objetivos!$P$3:$Z$164,8,0)</f>
        <v>3112</v>
      </c>
      <c r="F91" s="27">
        <f t="shared" ref="F91" si="18">+D91/E91</f>
        <v>0.77187660668380464</v>
      </c>
      <c r="G91" s="33">
        <f>RANK($F91,F91:F92,0)</f>
        <v>1</v>
      </c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</row>
    <row r="92" spans="1:18" ht="15.6" x14ac:dyDescent="0.3">
      <c r="A92" s="13" t="s">
        <v>13</v>
      </c>
      <c r="B92" s="25" t="s">
        <v>690</v>
      </c>
      <c r="C92" s="18" t="s">
        <v>700</v>
      </c>
      <c r="D92" s="98">
        <f>IFERROR(VLOOKUP(B92,'Vtas AS'!$A$1:$B$172,2,0),0)</f>
        <v>829.25000000000011</v>
      </c>
      <c r="E92" s="98">
        <f>VLOOKUP(B92,Objetivos!$P$3:$Z$164,8,0)</f>
        <v>1866.88</v>
      </c>
      <c r="F92" s="27">
        <f t="shared" ref="F92" si="19">+D92/E92</f>
        <v>0.4441903068220775</v>
      </c>
      <c r="G92" s="33">
        <f>RANK($F92,F91:F92,0)</f>
        <v>2</v>
      </c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</row>
    <row r="93" spans="1:18" ht="15.6" x14ac:dyDescent="0.3">
      <c r="A93" s="17" t="s">
        <v>212</v>
      </c>
      <c r="B93" s="26" t="s">
        <v>103</v>
      </c>
      <c r="C93" s="19" t="s">
        <v>302</v>
      </c>
      <c r="D93" s="99">
        <f>IFERROR(VLOOKUP(B93,'Vtas AS'!$A$1:$B$172,2,0),0)</f>
        <v>2240.46</v>
      </c>
      <c r="E93" s="99">
        <f>VLOOKUP(B93,Objetivos!$P$3:$Z$164,8,0)</f>
        <v>3202.7200000000003</v>
      </c>
      <c r="F93" s="28">
        <f t="shared" si="17"/>
        <v>0.69954913323674872</v>
      </c>
      <c r="G93" s="33">
        <f>RANK($F93,F93:F94,0)</f>
        <v>2</v>
      </c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</row>
    <row r="94" spans="1:18" ht="15.6" x14ac:dyDescent="0.3">
      <c r="A94" s="17" t="s">
        <v>212</v>
      </c>
      <c r="B94" s="26" t="s">
        <v>104</v>
      </c>
      <c r="C94" s="19" t="s">
        <v>303</v>
      </c>
      <c r="D94" s="100">
        <f>IFERROR(VLOOKUP(B94,'Vtas AS'!$A$1:$B$172,2,0),0)</f>
        <v>5595.9499999999989</v>
      </c>
      <c r="E94" s="100">
        <f>VLOOKUP(B94,Objetivos!$P$3:$Z$164,8,0)</f>
        <v>7194.72</v>
      </c>
      <c r="F94" s="28">
        <f t="shared" si="17"/>
        <v>0.77778565392398857</v>
      </c>
      <c r="G94" s="34">
        <f>RANK($F94,F93:F94,0)</f>
        <v>1</v>
      </c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</row>
    <row r="95" spans="1:18" ht="15.6" x14ac:dyDescent="0.3">
      <c r="A95" s="17" t="s">
        <v>212</v>
      </c>
      <c r="B95" s="26" t="s">
        <v>105</v>
      </c>
      <c r="C95" s="19" t="s">
        <v>304</v>
      </c>
      <c r="D95" s="100">
        <f>IFERROR(VLOOKUP(B95,'Vtas AS'!$A$1:$B$172,2,0),0)</f>
        <v>1595.83</v>
      </c>
      <c r="E95" s="100">
        <f>VLOOKUP(B95,Objetivos!$P$3:$Z$164,8,0)</f>
        <v>4763.04</v>
      </c>
      <c r="F95" s="28">
        <f t="shared" si="17"/>
        <v>0.33504442540898249</v>
      </c>
      <c r="G95" s="35">
        <f>RANK($F95,F95:F96,0)</f>
        <v>1</v>
      </c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</row>
    <row r="96" spans="1:18" ht="15.6" x14ac:dyDescent="0.3">
      <c r="A96" s="17" t="s">
        <v>212</v>
      </c>
      <c r="B96" s="26" t="s">
        <v>92</v>
      </c>
      <c r="C96" s="19" t="s">
        <v>305</v>
      </c>
      <c r="D96" s="100">
        <f>IFERROR(VLOOKUP(B96,'Vtas AS'!$A$1:$B$172,2,0),0)</f>
        <v>237.65000000000003</v>
      </c>
      <c r="E96" s="100">
        <f>VLOOKUP(B96,Objetivos!$P$3:$Z$164,8,0)</f>
        <v>2163.6799999999998</v>
      </c>
      <c r="F96" s="28">
        <f t="shared" si="17"/>
        <v>0.10983602011388008</v>
      </c>
      <c r="G96" s="35">
        <f>RANK($F96,F95:F96,0)</f>
        <v>2</v>
      </c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</row>
    <row r="97" spans="1:18" ht="15.6" x14ac:dyDescent="0.3">
      <c r="A97" s="17" t="s">
        <v>212</v>
      </c>
      <c r="B97" s="26" t="s">
        <v>93</v>
      </c>
      <c r="C97" s="17" t="s">
        <v>306</v>
      </c>
      <c r="D97" s="99">
        <f>IFERROR(VLOOKUP(B97,'Vtas AS'!$A$1:$B$172,2,0),0)</f>
        <v>4097.9399999999996</v>
      </c>
      <c r="E97" s="99">
        <f>VLOOKUP(B97,Objetivos!$P$3:$Z$164,8,0)</f>
        <v>6515.68</v>
      </c>
      <c r="F97" s="28">
        <f t="shared" si="17"/>
        <v>0.62893512265795737</v>
      </c>
      <c r="G97" s="33">
        <f>RANK($F97,F97:F98,0)</f>
        <v>1</v>
      </c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</row>
    <row r="98" spans="1:18" ht="15.6" x14ac:dyDescent="0.3">
      <c r="A98" s="17" t="s">
        <v>212</v>
      </c>
      <c r="B98" s="26" t="s">
        <v>106</v>
      </c>
      <c r="C98" s="17" t="s">
        <v>307</v>
      </c>
      <c r="D98" s="99">
        <f>IFERROR(VLOOKUP(B98,'Vtas AS'!$A$1:$B$172,2,0),0)</f>
        <v>1834.2199999999998</v>
      </c>
      <c r="E98" s="99">
        <f>VLOOKUP(B98,Objetivos!$P$3:$Z$164,8,0)</f>
        <v>2948.8</v>
      </c>
      <c r="F98" s="28">
        <f t="shared" si="17"/>
        <v>0.62202251763429184</v>
      </c>
      <c r="G98" s="33">
        <f>RANK($F98,F97:F98,0)</f>
        <v>2</v>
      </c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</row>
    <row r="99" spans="1:18" ht="15.6" x14ac:dyDescent="0.3">
      <c r="A99" s="17" t="s">
        <v>212</v>
      </c>
      <c r="B99" s="26" t="s">
        <v>94</v>
      </c>
      <c r="C99" s="17" t="s">
        <v>308</v>
      </c>
      <c r="D99" s="99">
        <f>IFERROR(VLOOKUP(B99,'Vtas AS'!$A$1:$B$172,2,0),0)</f>
        <v>3250.3599999999997</v>
      </c>
      <c r="E99" s="99">
        <f>VLOOKUP(B99,Objetivos!$P$3:$Z$164,8,0)</f>
        <v>4671.2</v>
      </c>
      <c r="F99" s="28">
        <f t="shared" si="17"/>
        <v>0.69582976537078267</v>
      </c>
      <c r="G99" s="32">
        <f>RANK($F99,F99:F100,0)</f>
        <v>1</v>
      </c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</row>
    <row r="100" spans="1:18" ht="15.6" x14ac:dyDescent="0.3">
      <c r="A100" s="17" t="s">
        <v>212</v>
      </c>
      <c r="B100" s="26" t="s">
        <v>107</v>
      </c>
      <c r="C100" s="17" t="s">
        <v>309</v>
      </c>
      <c r="D100" s="99">
        <f>IFERROR(VLOOKUP(B100,'Vtas AS'!$A$1:$B$172,2,0),0)</f>
        <v>1655.72</v>
      </c>
      <c r="E100" s="99">
        <f>VLOOKUP(B100,Objetivos!$P$3:$Z$164,8,0)</f>
        <v>4224.4800000000005</v>
      </c>
      <c r="F100" s="28">
        <f t="shared" si="17"/>
        <v>0.39193462864068473</v>
      </c>
      <c r="G100" s="32">
        <f>RANK($F100,F99:F100,0)</f>
        <v>2</v>
      </c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</row>
    <row r="101" spans="1:18" ht="15.6" x14ac:dyDescent="0.3">
      <c r="A101" s="17" t="s">
        <v>212</v>
      </c>
      <c r="B101" s="26" t="s">
        <v>108</v>
      </c>
      <c r="C101" s="17" t="s">
        <v>310</v>
      </c>
      <c r="D101" s="99">
        <f>IFERROR(VLOOKUP(B101,'Vtas AS'!$A$1:$B$172,2,0),0)</f>
        <v>3186.8</v>
      </c>
      <c r="E101" s="99">
        <f>VLOOKUP(B101,Objetivos!$P$3:$Z$164,8,0)</f>
        <v>3016.6400000000003</v>
      </c>
      <c r="F101" s="28">
        <f t="shared" si="17"/>
        <v>1.0564071284608041</v>
      </c>
      <c r="G101" s="33">
        <f>RANK($F101,F101:F102,0)</f>
        <v>2</v>
      </c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</row>
    <row r="102" spans="1:18" ht="15.6" x14ac:dyDescent="0.3">
      <c r="A102" s="17" t="s">
        <v>212</v>
      </c>
      <c r="B102" s="26" t="s">
        <v>109</v>
      </c>
      <c r="C102" s="17" t="s">
        <v>311</v>
      </c>
      <c r="D102" s="99">
        <f>IFERROR(VLOOKUP(B102,'Vtas AS'!$A$1:$B$172,2,0),0)</f>
        <v>3451.9700000000003</v>
      </c>
      <c r="E102" s="99">
        <f>VLOOKUP(B102,Objetivos!$P$3:$Z$164,8,0)</f>
        <v>3161.6000000000004</v>
      </c>
      <c r="F102" s="28">
        <f t="shared" si="17"/>
        <v>1.091842737854251</v>
      </c>
      <c r="G102" s="33">
        <f>RANK($F102,F101:F102,0)</f>
        <v>1</v>
      </c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</row>
    <row r="103" spans="1:18" ht="15.6" x14ac:dyDescent="0.3">
      <c r="A103" s="13" t="s">
        <v>8</v>
      </c>
      <c r="B103" s="25" t="s">
        <v>123</v>
      </c>
      <c r="C103" s="13" t="s">
        <v>312</v>
      </c>
      <c r="D103" s="98">
        <f>IFERROR(VLOOKUP(B103,'Vtas AS'!$A$1:$B$172,2,0),0)</f>
        <v>2927</v>
      </c>
      <c r="E103" s="98">
        <f>VLOOKUP(B103,Objetivos!$P$3:$Z$164,8,0)</f>
        <v>6042.2400000000007</v>
      </c>
      <c r="F103" s="27">
        <f t="shared" si="17"/>
        <v>0.48442299544539769</v>
      </c>
      <c r="G103" s="32">
        <f>RANK($F103,F103:F104,0)</f>
        <v>2</v>
      </c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</row>
    <row r="104" spans="1:18" ht="15.6" x14ac:dyDescent="0.3">
      <c r="A104" s="13" t="s">
        <v>8</v>
      </c>
      <c r="B104" s="25" t="s">
        <v>124</v>
      </c>
      <c r="C104" s="13" t="s">
        <v>313</v>
      </c>
      <c r="D104" s="98">
        <f>IFERROR(VLOOKUP(B104,'Vtas AS'!$A$1:$B$172,2,0),0)</f>
        <v>5631.4599999999991</v>
      </c>
      <c r="E104" s="98">
        <f>VLOOKUP(B104,Objetivos!$P$3:$Z$164,8,0)</f>
        <v>6245.2800000000007</v>
      </c>
      <c r="F104" s="27">
        <f t="shared" si="17"/>
        <v>0.90171457484692419</v>
      </c>
      <c r="G104" s="32">
        <f>RANK($F104,F103:F104,0)</f>
        <v>1</v>
      </c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</row>
    <row r="105" spans="1:18" ht="15.6" x14ac:dyDescent="0.3">
      <c r="A105" s="13" t="s">
        <v>8</v>
      </c>
      <c r="B105" s="25" t="s">
        <v>125</v>
      </c>
      <c r="C105" s="13" t="s">
        <v>314</v>
      </c>
      <c r="D105" s="98">
        <f>IFERROR(VLOOKUP(B105,'Vtas AS'!$A$1:$B$172,2,0),0)</f>
        <v>3563.3300000000004</v>
      </c>
      <c r="E105" s="98">
        <f>VLOOKUP(B105,Objetivos!$P$3:$Z$164,8,0)</f>
        <v>5319.3600000000006</v>
      </c>
      <c r="F105" s="27">
        <f t="shared" si="17"/>
        <v>0.66987945918305958</v>
      </c>
      <c r="G105" s="33">
        <f>RANK($F105,F105:F106,0)</f>
        <v>1</v>
      </c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</row>
    <row r="106" spans="1:18" ht="15.6" x14ac:dyDescent="0.3">
      <c r="A106" s="13" t="s">
        <v>8</v>
      </c>
      <c r="B106" s="25" t="s">
        <v>126</v>
      </c>
      <c r="C106" s="13" t="s">
        <v>315</v>
      </c>
      <c r="D106" s="98">
        <f>IFERROR(VLOOKUP(B106,'Vtas AS'!$A$1:$B$172,2,0),0)</f>
        <v>3576.2299999999991</v>
      </c>
      <c r="E106" s="98">
        <f>VLOOKUP(B106,Objetivos!$P$3:$Z$164,8,0)</f>
        <v>5442.72</v>
      </c>
      <c r="F106" s="27">
        <f t="shared" si="17"/>
        <v>0.65706668724461281</v>
      </c>
      <c r="G106" s="33">
        <f>RANK($F106,F105:F106,0)</f>
        <v>2</v>
      </c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</row>
    <row r="107" spans="1:18" ht="15.6" x14ac:dyDescent="0.3">
      <c r="A107" s="13" t="s">
        <v>8</v>
      </c>
      <c r="B107" s="25" t="s">
        <v>127</v>
      </c>
      <c r="C107" s="13" t="s">
        <v>316</v>
      </c>
      <c r="D107" s="98">
        <f>IFERROR(VLOOKUP(B107,'Vtas AS'!$A$1:$B$172,2,0),0)</f>
        <v>1770.79</v>
      </c>
      <c r="E107" s="98">
        <f>VLOOKUP(B107,Objetivos!$P$3:$Z$164,8,0)</f>
        <v>3213.6000000000004</v>
      </c>
      <c r="F107" s="27">
        <f t="shared" si="17"/>
        <v>0.55102999751058002</v>
      </c>
      <c r="G107" s="32">
        <f>RANK($F107,F107:F108,0)</f>
        <v>2</v>
      </c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</row>
    <row r="108" spans="1:18" ht="13.95" customHeight="1" x14ac:dyDescent="0.3">
      <c r="A108" s="13" t="s">
        <v>8</v>
      </c>
      <c r="B108" s="25" t="s">
        <v>128</v>
      </c>
      <c r="C108" s="13" t="s">
        <v>317</v>
      </c>
      <c r="D108" s="98">
        <f>IFERROR(VLOOKUP(B108,'Vtas AS'!$A$1:$B$172,2,0),0)</f>
        <v>4804.2300000000005</v>
      </c>
      <c r="E108" s="98">
        <f>VLOOKUP(B108,Objetivos!$P$3:$Z$164,8,0)</f>
        <v>6705.7600000000011</v>
      </c>
      <c r="F108" s="27">
        <f t="shared" si="17"/>
        <v>0.71643333492400563</v>
      </c>
      <c r="G108" s="32">
        <f>RANK($F108,F107:F108,0)</f>
        <v>1</v>
      </c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</row>
    <row r="109" spans="1:18" ht="15.6" x14ac:dyDescent="0.3">
      <c r="A109" s="13" t="s">
        <v>8</v>
      </c>
      <c r="B109" s="25" t="s">
        <v>129</v>
      </c>
      <c r="C109" s="13" t="s">
        <v>318</v>
      </c>
      <c r="D109" s="98">
        <f>IFERROR(VLOOKUP(B109,'Vtas AS'!$A$1:$B$172,2,0),0)</f>
        <v>4120.829999999999</v>
      </c>
      <c r="E109" s="98">
        <f>VLOOKUP(B109,Objetivos!$P$3:$Z$164,8,0)</f>
        <v>5723.0400000000009</v>
      </c>
      <c r="F109" s="27">
        <f t="shared" si="17"/>
        <v>0.72004214543319611</v>
      </c>
      <c r="G109" s="33">
        <f>RANK($F109,F109:F110,0)</f>
        <v>1</v>
      </c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</row>
    <row r="110" spans="1:18" ht="15.6" x14ac:dyDescent="0.3">
      <c r="A110" s="13" t="s">
        <v>8</v>
      </c>
      <c r="B110" s="25" t="s">
        <v>130</v>
      </c>
      <c r="C110" s="13" t="s">
        <v>319</v>
      </c>
      <c r="D110" s="98">
        <f>IFERROR(VLOOKUP(B110,'Vtas AS'!$A$1:$B$172,2,0),0)</f>
        <v>1922.63</v>
      </c>
      <c r="E110" s="98">
        <f>VLOOKUP(B110,Objetivos!$P$3:$Z$164,8,0)</f>
        <v>3641.4400000000005</v>
      </c>
      <c r="F110" s="27">
        <f t="shared" si="17"/>
        <v>0.52798618129091779</v>
      </c>
      <c r="G110" s="33">
        <f>RANK($F110,F109:F110,0)</f>
        <v>2</v>
      </c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</row>
    <row r="111" spans="1:18" ht="15.6" x14ac:dyDescent="0.3">
      <c r="A111" s="13" t="s">
        <v>8</v>
      </c>
      <c r="B111" s="25" t="s">
        <v>131</v>
      </c>
      <c r="C111" s="13" t="s">
        <v>320</v>
      </c>
      <c r="D111" s="98">
        <f>IFERROR(VLOOKUP(B111,'Vtas AS'!$A$1:$B$172,2,0),0)</f>
        <v>923.46999999999991</v>
      </c>
      <c r="E111" s="98">
        <f>VLOOKUP(B111,Objetivos!$P$3:$Z$164,8,0)</f>
        <v>4113.12</v>
      </c>
      <c r="F111" s="27">
        <f t="shared" si="17"/>
        <v>0.22451812735830706</v>
      </c>
      <c r="G111" s="32">
        <f>RANK($F111,F111:F112,0)</f>
        <v>2</v>
      </c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</row>
    <row r="112" spans="1:18" ht="15.6" x14ac:dyDescent="0.3">
      <c r="A112" s="13" t="s">
        <v>8</v>
      </c>
      <c r="B112" s="25" t="s">
        <v>132</v>
      </c>
      <c r="C112" s="13" t="s">
        <v>321</v>
      </c>
      <c r="D112" s="98">
        <f>IFERROR(VLOOKUP(B112,'Vtas AS'!$A$1:$B$172,2,0),0)</f>
        <v>4841.8700000000008</v>
      </c>
      <c r="E112" s="98">
        <f>VLOOKUP(B112,Objetivos!$P$3:$Z$164,8,0)</f>
        <v>5389.6</v>
      </c>
      <c r="F112" s="27">
        <f t="shared" si="17"/>
        <v>0.89837279204393661</v>
      </c>
      <c r="G112" s="32">
        <f>RANK($F112,F111:F112,0)</f>
        <v>1</v>
      </c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</row>
    <row r="113" spans="1:18" ht="15.6" x14ac:dyDescent="0.3">
      <c r="A113" s="13" t="s">
        <v>8</v>
      </c>
      <c r="B113" s="25" t="s">
        <v>133</v>
      </c>
      <c r="C113" s="13" t="s">
        <v>322</v>
      </c>
      <c r="D113" s="98">
        <f>IFERROR(VLOOKUP(B113,'Vtas AS'!$A$1:$B$172,2,0),0)</f>
        <v>4858.71</v>
      </c>
      <c r="E113" s="98">
        <f>VLOOKUP(B113,Objetivos!$P$3:$Z$164,8,0)</f>
        <v>5663.0400000000009</v>
      </c>
      <c r="F113" s="27">
        <f t="shared" si="17"/>
        <v>0.8579685116121375</v>
      </c>
      <c r="G113" s="33">
        <f>RANK($F113,F113:F114,0)</f>
        <v>1</v>
      </c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</row>
    <row r="114" spans="1:18" ht="15.6" x14ac:dyDescent="0.3">
      <c r="A114" s="13" t="s">
        <v>8</v>
      </c>
      <c r="B114" s="25" t="s">
        <v>134</v>
      </c>
      <c r="C114" s="13" t="s">
        <v>323</v>
      </c>
      <c r="D114" s="98">
        <f>IFERROR(VLOOKUP(B114,'Vtas AS'!$A$1:$B$172,2,0),0)</f>
        <v>2573.6600000000003</v>
      </c>
      <c r="E114" s="98">
        <f>VLOOKUP(B114,Objetivos!$P$3:$Z$164,8,0)</f>
        <v>3490.56</v>
      </c>
      <c r="F114" s="27">
        <f t="shared" si="17"/>
        <v>0.73732008617528433</v>
      </c>
      <c r="G114" s="33">
        <f>RANK($F114,F113:F114,0)</f>
        <v>2</v>
      </c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</row>
    <row r="115" spans="1:18" ht="15.6" x14ac:dyDescent="0.3">
      <c r="A115" s="13" t="s">
        <v>8</v>
      </c>
      <c r="B115" s="25" t="s">
        <v>185</v>
      </c>
      <c r="C115" s="13" t="s">
        <v>324</v>
      </c>
      <c r="D115" s="98">
        <f>IFERROR(VLOOKUP(B115,'Vtas AS'!$A$1:$B$172,2,0),0)</f>
        <v>2011.8000000000002</v>
      </c>
      <c r="E115" s="98">
        <f>VLOOKUP(B115,Objetivos!$P$3:$Z$164,8,0)</f>
        <v>1965.28</v>
      </c>
      <c r="F115" s="27">
        <f t="shared" si="17"/>
        <v>1.0236709272978914</v>
      </c>
      <c r="G115" s="32">
        <f>RANK($F115,F115:F117,0)</f>
        <v>2</v>
      </c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</row>
    <row r="116" spans="1:18" ht="15.6" x14ac:dyDescent="0.3">
      <c r="A116" s="13" t="s">
        <v>8</v>
      </c>
      <c r="B116" s="25" t="s">
        <v>605</v>
      </c>
      <c r="C116" s="13" t="s">
        <v>684</v>
      </c>
      <c r="D116" s="98">
        <f>IFERROR(VLOOKUP(B116,'Vtas AS'!$A$1:$B$172,2,0),0)</f>
        <v>474.65000000000003</v>
      </c>
      <c r="E116" s="98">
        <f>VLOOKUP(B116,Objetivos!$P$3:$Z$164,8,0)</f>
        <v>2042.4</v>
      </c>
      <c r="F116" s="27">
        <f t="shared" si="17"/>
        <v>0.23239815902859381</v>
      </c>
      <c r="G116" s="32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</row>
    <row r="117" spans="1:18" ht="15.6" x14ac:dyDescent="0.3">
      <c r="A117" s="13" t="s">
        <v>8</v>
      </c>
      <c r="B117" s="25" t="s">
        <v>813</v>
      </c>
      <c r="C117" s="13" t="s">
        <v>822</v>
      </c>
      <c r="D117" s="98">
        <f>IFERROR(VLOOKUP(B117,'Vtas AS'!$A$1:$B$172,2,0),0)</f>
        <v>2547.0500000000002</v>
      </c>
      <c r="E117" s="98">
        <f>VLOOKUP(B117,Objetivos!$P$3:$Z$164,8,0)</f>
        <v>1454.5600000000002</v>
      </c>
      <c r="F117" s="27">
        <f t="shared" ref="F117" si="20">+D117/E117</f>
        <v>1.7510793642063578</v>
      </c>
      <c r="G117" s="32">
        <f>RANK($F117,F115:F117,0)</f>
        <v>1</v>
      </c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</row>
    <row r="118" spans="1:18" ht="15.6" x14ac:dyDescent="0.3">
      <c r="A118" s="17" t="s">
        <v>11</v>
      </c>
      <c r="B118" s="26" t="s">
        <v>26</v>
      </c>
      <c r="C118" s="17" t="s">
        <v>325</v>
      </c>
      <c r="D118" s="99">
        <f>IFERROR(VLOOKUP(B118,'Vtas AS'!$A$1:$B$172,2,0),0)</f>
        <v>6433.31</v>
      </c>
      <c r="E118" s="99">
        <f>VLOOKUP(B118,Objetivos!$P$3:$Z$164,8,0)</f>
        <v>8246.5600000000013</v>
      </c>
      <c r="F118" s="28">
        <f t="shared" si="17"/>
        <v>0.78012043809782494</v>
      </c>
      <c r="G118" s="33">
        <f>RANK($F118,F118:F119,0)</f>
        <v>1</v>
      </c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</row>
    <row r="119" spans="1:18" ht="15.6" x14ac:dyDescent="0.3">
      <c r="A119" s="17" t="s">
        <v>11</v>
      </c>
      <c r="B119" s="26" t="s">
        <v>27</v>
      </c>
      <c r="C119" s="17" t="s">
        <v>326</v>
      </c>
      <c r="D119" s="99">
        <f>IFERROR(VLOOKUP(B119,'Vtas AS'!$A$1:$B$172,2,0),0)</f>
        <v>1742.97</v>
      </c>
      <c r="E119" s="99">
        <f>VLOOKUP(B119,Objetivos!$P$3:$Z$164,8,0)</f>
        <v>6996.6399999999994</v>
      </c>
      <c r="F119" s="28">
        <f t="shared" si="17"/>
        <v>0.24911528962473417</v>
      </c>
      <c r="G119" s="33">
        <f>RANK($F119,F118:F119,0)</f>
        <v>2</v>
      </c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</row>
    <row r="120" spans="1:18" ht="15.6" x14ac:dyDescent="0.3">
      <c r="A120" s="17" t="s">
        <v>11</v>
      </c>
      <c r="B120" s="26" t="s">
        <v>28</v>
      </c>
      <c r="C120" s="17" t="s">
        <v>327</v>
      </c>
      <c r="D120" s="99">
        <f>IFERROR(VLOOKUP(B120,'Vtas AS'!$A$1:$B$172,2,0),0)</f>
        <v>4647.47</v>
      </c>
      <c r="E120" s="99">
        <f>VLOOKUP(B120,Objetivos!$P$3:$Z$164,8,0)</f>
        <v>4201.4400000000005</v>
      </c>
      <c r="F120" s="28">
        <f t="shared" si="17"/>
        <v>1.106161220914734</v>
      </c>
      <c r="G120" s="32">
        <f>RANK($F120,F120:F121,0)</f>
        <v>1</v>
      </c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</row>
    <row r="121" spans="1:18" ht="15.6" x14ac:dyDescent="0.3">
      <c r="A121" s="17" t="s">
        <v>11</v>
      </c>
      <c r="B121" s="26" t="s">
        <v>29</v>
      </c>
      <c r="C121" s="17" t="s">
        <v>328</v>
      </c>
      <c r="D121" s="99">
        <f>IFERROR(VLOOKUP(B121,'Vtas AS'!$A$1:$B$172,2,0),0)</f>
        <v>4418.29</v>
      </c>
      <c r="E121" s="99">
        <f>VLOOKUP(B121,Objetivos!$P$3:$Z$164,8,0)</f>
        <v>5550.4000000000005</v>
      </c>
      <c r="F121" s="28">
        <f t="shared" si="17"/>
        <v>0.79603091669068893</v>
      </c>
      <c r="G121" s="32">
        <f>RANK($F121,F120:F121,0)</f>
        <v>2</v>
      </c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</row>
    <row r="122" spans="1:18" ht="15.6" x14ac:dyDescent="0.3">
      <c r="A122" s="17" t="s">
        <v>11</v>
      </c>
      <c r="B122" s="26" t="s">
        <v>30</v>
      </c>
      <c r="C122" s="17" t="s">
        <v>329</v>
      </c>
      <c r="D122" s="99">
        <f>IFERROR(VLOOKUP(B122,'Vtas AS'!$A$1:$B$172,2,0),0)</f>
        <v>834.28</v>
      </c>
      <c r="E122" s="99">
        <f>VLOOKUP(B122,Objetivos!$P$3:$Z$164,8,0)</f>
        <v>3728.8</v>
      </c>
      <c r="F122" s="28">
        <f t="shared" si="17"/>
        <v>0.22373954087105768</v>
      </c>
      <c r="G122" s="33">
        <f>RANK($F122,F122:F123,0)</f>
        <v>2</v>
      </c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</row>
    <row r="123" spans="1:18" ht="15.6" x14ac:dyDescent="0.3">
      <c r="A123" s="17" t="s">
        <v>11</v>
      </c>
      <c r="B123" s="26" t="s">
        <v>31</v>
      </c>
      <c r="C123" s="17" t="s">
        <v>330</v>
      </c>
      <c r="D123" s="99">
        <f>IFERROR(VLOOKUP(B123,'Vtas AS'!$A$1:$B$172,2,0),0)</f>
        <v>2893.7999999999997</v>
      </c>
      <c r="E123" s="99">
        <f>VLOOKUP(B123,Objetivos!$P$3:$Z$164,8,0)</f>
        <v>6717.2800000000007</v>
      </c>
      <c r="F123" s="28">
        <f t="shared" si="17"/>
        <v>0.43079937117404654</v>
      </c>
      <c r="G123" s="33">
        <f>RANK($F123,F122:F123,0)</f>
        <v>1</v>
      </c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</row>
    <row r="124" spans="1:18" ht="15.6" x14ac:dyDescent="0.3">
      <c r="A124" s="17" t="s">
        <v>11</v>
      </c>
      <c r="B124" s="26" t="s">
        <v>32</v>
      </c>
      <c r="C124" s="17" t="s">
        <v>331</v>
      </c>
      <c r="D124" s="99">
        <f>IFERROR(VLOOKUP(B124,'Vtas AS'!$A$1:$B$172,2,0),0)</f>
        <v>1824.31</v>
      </c>
      <c r="E124" s="99">
        <f>VLOOKUP(B124,Objetivos!$P$3:$Z$164,8,0)</f>
        <v>5205.6000000000004</v>
      </c>
      <c r="F124" s="28">
        <f t="shared" si="17"/>
        <v>0.35045143691409247</v>
      </c>
      <c r="G124" s="32">
        <f>RANK($F124,F124:F125,0)</f>
        <v>2</v>
      </c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</row>
    <row r="125" spans="1:18" ht="15.6" x14ac:dyDescent="0.3">
      <c r="A125" s="17" t="s">
        <v>11</v>
      </c>
      <c r="B125" s="26" t="s">
        <v>33</v>
      </c>
      <c r="C125" s="17" t="s">
        <v>332</v>
      </c>
      <c r="D125" s="99">
        <f>IFERROR(VLOOKUP(B125,'Vtas AS'!$A$1:$B$172,2,0),0)</f>
        <v>1564.1900000000003</v>
      </c>
      <c r="E125" s="99">
        <f>VLOOKUP(B125,Objetivos!$P$3:$Z$164,8,0)</f>
        <v>2547.84</v>
      </c>
      <c r="F125" s="28">
        <f t="shared" si="17"/>
        <v>0.61392787616176847</v>
      </c>
      <c r="G125" s="32">
        <f>RANK($F125,F124:F125,0)</f>
        <v>1</v>
      </c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</row>
    <row r="126" spans="1:18" ht="15.6" x14ac:dyDescent="0.3">
      <c r="A126" s="17" t="s">
        <v>11</v>
      </c>
      <c r="B126" s="26" t="s">
        <v>184</v>
      </c>
      <c r="C126" s="17" t="s">
        <v>701</v>
      </c>
      <c r="D126" s="99">
        <f>IFERROR(VLOOKUP(B126,'Vtas AS'!$A$1:$B$172,2,0),0)</f>
        <v>1977.2199999999998</v>
      </c>
      <c r="E126" s="99">
        <f>VLOOKUP(B126,Objetivos!$P$3:$Z$164,8,0)</f>
        <v>2042.88</v>
      </c>
      <c r="F126" s="28">
        <f t="shared" si="17"/>
        <v>0.96785910087719285</v>
      </c>
      <c r="G126" s="33">
        <f>RANK($F126,F126:F128,0)</f>
        <v>1</v>
      </c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</row>
    <row r="127" spans="1:18" ht="15.6" x14ac:dyDescent="0.3">
      <c r="A127" s="17" t="s">
        <v>11</v>
      </c>
      <c r="B127" s="26" t="s">
        <v>790</v>
      </c>
      <c r="C127" s="17" t="s">
        <v>791</v>
      </c>
      <c r="D127" s="99">
        <f>IFERROR(VLOOKUP(B127,'Vtas AS'!$A$1:$B$172,2,0),0)</f>
        <v>1316.4400000000003</v>
      </c>
      <c r="E127" s="99">
        <f>VLOOKUP(B127,Objetivos!$P$3:$Z$164,8,0)</f>
        <v>1720.48</v>
      </c>
      <c r="F127" s="28">
        <f t="shared" ref="F127" si="21">+D127/E127</f>
        <v>0.76515856040174846</v>
      </c>
      <c r="G127" s="33">
        <f>RANK($F127,F126:F128,0)</f>
        <v>3</v>
      </c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</row>
    <row r="128" spans="1:18" ht="15.6" x14ac:dyDescent="0.3">
      <c r="A128" s="17" t="s">
        <v>11</v>
      </c>
      <c r="B128" s="26" t="s">
        <v>334</v>
      </c>
      <c r="C128" s="17" t="s">
        <v>702</v>
      </c>
      <c r="D128" s="99">
        <f>IFERROR(VLOOKUP(B128,'Vtas AS'!$A$1:$B$172,2,0),0)</f>
        <v>1853.9299999999998</v>
      </c>
      <c r="E128" s="99">
        <f>VLOOKUP(B128,Objetivos!$P$3:$Z$164,8,0)</f>
        <v>2058.08</v>
      </c>
      <c r="F128" s="28">
        <f t="shared" si="17"/>
        <v>0.90080560522428665</v>
      </c>
      <c r="G128" s="33">
        <f>RANK($F128,F126:F128,0)</f>
        <v>2</v>
      </c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</row>
    <row r="129" spans="1:18" ht="15.6" x14ac:dyDescent="0.3">
      <c r="A129" s="13" t="s">
        <v>214</v>
      </c>
      <c r="B129" s="25" t="s">
        <v>19</v>
      </c>
      <c r="C129" s="13" t="s">
        <v>336</v>
      </c>
      <c r="D129" s="98">
        <f>IFERROR(VLOOKUP(B129,'Vtas AS'!$A$1:$B$172,2,0),0)</f>
        <v>5519.0199999999986</v>
      </c>
      <c r="E129" s="98">
        <f>VLOOKUP(B129,Objetivos!$P$3:$Z$164,8,0)</f>
        <v>5275.3600000000006</v>
      </c>
      <c r="F129" s="27">
        <f t="shared" si="17"/>
        <v>1.0461883170058532</v>
      </c>
      <c r="G129" s="32">
        <f>RANK($F129,F129:F130,0)</f>
        <v>1</v>
      </c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</row>
    <row r="130" spans="1:18" ht="15.6" x14ac:dyDescent="0.3">
      <c r="A130" s="13" t="s">
        <v>214</v>
      </c>
      <c r="B130" s="25" t="s">
        <v>20</v>
      </c>
      <c r="C130" s="13" t="s">
        <v>337</v>
      </c>
      <c r="D130" s="98">
        <f>IFERROR(VLOOKUP(B130,'Vtas AS'!$A$1:$B$172,2,0),0)</f>
        <v>4299.8300000000008</v>
      </c>
      <c r="E130" s="98">
        <f>VLOOKUP(B130,Objetivos!$P$3:$Z$164,8,0)</f>
        <v>5407.68</v>
      </c>
      <c r="F130" s="27">
        <f t="shared" si="17"/>
        <v>0.79513395763062911</v>
      </c>
      <c r="G130" s="32">
        <f>RANK($F130,F129:F130,0)</f>
        <v>2</v>
      </c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</row>
    <row r="131" spans="1:18" ht="15.6" x14ac:dyDescent="0.3">
      <c r="A131" s="13" t="s">
        <v>214</v>
      </c>
      <c r="B131" s="25" t="s">
        <v>21</v>
      </c>
      <c r="C131" s="13" t="s">
        <v>338</v>
      </c>
      <c r="D131" s="98">
        <f>IFERROR(VLOOKUP(B131,'Vtas AS'!$A$1:$B$172,2,0),0)</f>
        <v>1546.4699999999998</v>
      </c>
      <c r="E131" s="98">
        <f>VLOOKUP(B131,Objetivos!$P$3:$Z$164,8,0)</f>
        <v>4954.4000000000005</v>
      </c>
      <c r="F131" s="27">
        <f t="shared" si="17"/>
        <v>0.31214072339738408</v>
      </c>
      <c r="G131" s="33">
        <f>RANK($F131,F131:F132,0)</f>
        <v>2</v>
      </c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</row>
    <row r="132" spans="1:18" ht="15.6" x14ac:dyDescent="0.3">
      <c r="A132" s="13" t="s">
        <v>214</v>
      </c>
      <c r="B132" s="25" t="s">
        <v>22</v>
      </c>
      <c r="C132" s="13" t="s">
        <v>339</v>
      </c>
      <c r="D132" s="98">
        <f>IFERROR(VLOOKUP(B132,'Vtas AS'!$A$1:$B$172,2,0),0)</f>
        <v>2324.12</v>
      </c>
      <c r="E132" s="98">
        <f>VLOOKUP(B132,Objetivos!$P$3:$Z$164,8,0)</f>
        <v>4462.88</v>
      </c>
      <c r="F132" s="27">
        <f t="shared" si="17"/>
        <v>0.52076685906858344</v>
      </c>
      <c r="G132" s="33">
        <f>RANK($F132,F131:F132,0)</f>
        <v>1</v>
      </c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</row>
    <row r="133" spans="1:18" ht="15.6" x14ac:dyDescent="0.3">
      <c r="A133" s="13" t="s">
        <v>214</v>
      </c>
      <c r="B133" s="25" t="s">
        <v>23</v>
      </c>
      <c r="C133" s="13" t="s">
        <v>340</v>
      </c>
      <c r="D133" s="98">
        <f>IFERROR(VLOOKUP(B133,'Vtas AS'!$A$1:$B$172,2,0),0)</f>
        <v>1496.9</v>
      </c>
      <c r="E133" s="98">
        <f>VLOOKUP(B133,Objetivos!$P$3:$Z$164,8,0)</f>
        <v>6309.4400000000005</v>
      </c>
      <c r="F133" s="27">
        <f t="shared" si="17"/>
        <v>0.23724767966729218</v>
      </c>
      <c r="G133" s="32">
        <f>RANK($F133,F133:F134,0)</f>
        <v>2</v>
      </c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</row>
    <row r="134" spans="1:18" ht="15.6" x14ac:dyDescent="0.3">
      <c r="A134" s="13" t="s">
        <v>214</v>
      </c>
      <c r="B134" s="25" t="s">
        <v>24</v>
      </c>
      <c r="C134" s="13" t="s">
        <v>341</v>
      </c>
      <c r="D134" s="98">
        <f>IFERROR(VLOOKUP(B134,'Vtas AS'!$A$1:$B$172,2,0),0)</f>
        <v>1285.68</v>
      </c>
      <c r="E134" s="98">
        <f>VLOOKUP(B134,Objetivos!$P$3:$Z$164,8,0)</f>
        <v>2994.56</v>
      </c>
      <c r="F134" s="27">
        <f t="shared" si="17"/>
        <v>0.42933853387475962</v>
      </c>
      <c r="G134" s="32">
        <f>RANK($F134,F133:F134,0)</f>
        <v>1</v>
      </c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</row>
    <row r="135" spans="1:18" ht="15.6" x14ac:dyDescent="0.3">
      <c r="A135" s="13" t="s">
        <v>214</v>
      </c>
      <c r="B135" s="25" t="s">
        <v>25</v>
      </c>
      <c r="C135" s="13" t="s">
        <v>342</v>
      </c>
      <c r="D135" s="98">
        <f>IFERROR(VLOOKUP(B135,'Vtas AS'!$A$1:$B$172,2,0),0)</f>
        <v>1373.6399999999999</v>
      </c>
      <c r="E135" s="98">
        <f>VLOOKUP(B135,Objetivos!$P$3:$Z$164,8,0)</f>
        <v>2492.3200000000002</v>
      </c>
      <c r="F135" s="27">
        <f t="shared" si="17"/>
        <v>0.55114913012775235</v>
      </c>
      <c r="G135" s="33">
        <f>RANK($F135,F135:F137,0)</f>
        <v>2</v>
      </c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</row>
    <row r="136" spans="1:18" ht="15.6" x14ac:dyDescent="0.3">
      <c r="A136" s="13" t="s">
        <v>214</v>
      </c>
      <c r="B136" s="25" t="s">
        <v>179</v>
      </c>
      <c r="C136" s="13" t="s">
        <v>343</v>
      </c>
      <c r="D136" s="98">
        <f>IFERROR(VLOOKUP(B136,'Vtas AS'!$A$1:$B$172,2,0),0)</f>
        <v>836.29</v>
      </c>
      <c r="E136" s="98">
        <f>VLOOKUP(B136,Objetivos!$P$3:$Z$164,8,0)</f>
        <v>1284.8000000000002</v>
      </c>
      <c r="F136" s="27">
        <f t="shared" si="17"/>
        <v>0.65091064757160633</v>
      </c>
      <c r="G136" s="33">
        <f>RANK($F136,F135:F137,0)</f>
        <v>1</v>
      </c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</row>
    <row r="137" spans="1:18" ht="15.6" x14ac:dyDescent="0.3">
      <c r="A137" s="13" t="s">
        <v>214</v>
      </c>
      <c r="B137" s="25" t="s">
        <v>344</v>
      </c>
      <c r="C137" s="13" t="s">
        <v>703</v>
      </c>
      <c r="D137" s="98">
        <f>IFERROR(VLOOKUP(B137,'Vtas AS'!$A$1:$B$172,2,0),0)</f>
        <v>874.16</v>
      </c>
      <c r="E137" s="98">
        <f>VLOOKUP(B137,Objetivos!$P$3:$Z$164,8,0)</f>
        <v>1682.08</v>
      </c>
      <c r="F137" s="27">
        <f t="shared" si="17"/>
        <v>0.51968990773328261</v>
      </c>
      <c r="G137" s="33">
        <f>RANK($F137,F135:F137,0)</f>
        <v>3</v>
      </c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</row>
    <row r="138" spans="1:18" ht="15.6" x14ac:dyDescent="0.3">
      <c r="A138" s="17" t="s">
        <v>12</v>
      </c>
      <c r="B138" s="26" t="s">
        <v>34</v>
      </c>
      <c r="C138" s="17" t="s">
        <v>346</v>
      </c>
      <c r="D138" s="99">
        <f>IFERROR(VLOOKUP(B138,'Vtas AS'!$A$1:$B$172,2,0),0)</f>
        <v>3436.3199999999993</v>
      </c>
      <c r="E138" s="99">
        <f>VLOOKUP(B138,Objetivos!$P$3:$Z$164,8,0)</f>
        <v>4737.4400000000005</v>
      </c>
      <c r="F138" s="28">
        <f t="shared" si="17"/>
        <v>0.7253537775676312</v>
      </c>
      <c r="G138" s="32">
        <f>RANK($F138,F138:F139,0)</f>
        <v>2</v>
      </c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</row>
    <row r="139" spans="1:18" ht="15.6" x14ac:dyDescent="0.3">
      <c r="A139" s="17" t="s">
        <v>12</v>
      </c>
      <c r="B139" s="26" t="s">
        <v>35</v>
      </c>
      <c r="C139" s="17" t="s">
        <v>347</v>
      </c>
      <c r="D139" s="99">
        <f>IFERROR(VLOOKUP(B139,'Vtas AS'!$A$1:$B$172,2,0),0)</f>
        <v>6612.34</v>
      </c>
      <c r="E139" s="99">
        <f>VLOOKUP(B139,Objetivos!$P$3:$Z$164,8,0)</f>
        <v>7200.6399999999994</v>
      </c>
      <c r="F139" s="28">
        <f t="shared" si="17"/>
        <v>0.91829892898409038</v>
      </c>
      <c r="G139" s="32">
        <f>RANK($F139,F138:F139,0)</f>
        <v>1</v>
      </c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</row>
    <row r="140" spans="1:18" ht="15.6" x14ac:dyDescent="0.3">
      <c r="A140" s="17" t="s">
        <v>12</v>
      </c>
      <c r="B140" s="26" t="s">
        <v>37</v>
      </c>
      <c r="C140" s="17" t="s">
        <v>348</v>
      </c>
      <c r="D140" s="99">
        <f>IFERROR(VLOOKUP(B140,'Vtas AS'!$A$1:$B$172,2,0),0)</f>
        <v>6639.35</v>
      </c>
      <c r="E140" s="99">
        <f>VLOOKUP(B140,Objetivos!$P$3:$Z$164,8,0)</f>
        <v>8130.5600000000013</v>
      </c>
      <c r="F140" s="28">
        <f t="shared" si="17"/>
        <v>0.81659196906486142</v>
      </c>
      <c r="G140" s="33">
        <f>RANK($F140,F140:F141,0)</f>
        <v>1</v>
      </c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</row>
    <row r="141" spans="1:18" ht="15.6" x14ac:dyDescent="0.3">
      <c r="A141" s="17" t="s">
        <v>12</v>
      </c>
      <c r="B141" s="26" t="s">
        <v>39</v>
      </c>
      <c r="C141" s="17" t="s">
        <v>349</v>
      </c>
      <c r="D141" s="99">
        <f>IFERROR(VLOOKUP(B141,'Vtas AS'!$A$1:$B$172,2,0),0)</f>
        <v>465.35999999999996</v>
      </c>
      <c r="E141" s="99">
        <f>VLOOKUP(B141,Objetivos!$P$3:$Z$164,8,0)</f>
        <v>3008.6400000000003</v>
      </c>
      <c r="F141" s="28">
        <f t="shared" si="17"/>
        <v>0.15467453733248243</v>
      </c>
      <c r="G141" s="33">
        <f>RANK($F141,F140:F141,0)</f>
        <v>2</v>
      </c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</row>
    <row r="142" spans="1:18" ht="15.6" x14ac:dyDescent="0.3">
      <c r="A142" s="17" t="s">
        <v>12</v>
      </c>
      <c r="B142" s="26" t="s">
        <v>42</v>
      </c>
      <c r="C142" s="17" t="s">
        <v>350</v>
      </c>
      <c r="D142" s="99">
        <f>IFERROR(VLOOKUP(B142,'Vtas AS'!$A$1:$B$172,2,0),0)</f>
        <v>599.89</v>
      </c>
      <c r="E142" s="99">
        <f>VLOOKUP(B142,Objetivos!$P$3:$Z$164,8,0)</f>
        <v>2585.7600000000002</v>
      </c>
      <c r="F142" s="28">
        <f t="shared" si="17"/>
        <v>0.23199755584431653</v>
      </c>
      <c r="G142" s="32">
        <f>RANK($F142,F142:F144,0)</f>
        <v>3</v>
      </c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</row>
    <row r="143" spans="1:18" ht="15.6" x14ac:dyDescent="0.3">
      <c r="A143" s="17" t="s">
        <v>12</v>
      </c>
      <c r="B143" s="26" t="s">
        <v>44</v>
      </c>
      <c r="C143" s="17" t="s">
        <v>351</v>
      </c>
      <c r="D143" s="99">
        <f>IFERROR(VLOOKUP(B143,'Vtas AS'!$A$1:$B$172,2,0),0)</f>
        <v>1806.1999999999998</v>
      </c>
      <c r="E143" s="99">
        <f>VLOOKUP(B143,Objetivos!$P$3:$Z$164,8,0)</f>
        <v>3649.92</v>
      </c>
      <c r="F143" s="28">
        <f t="shared" si="17"/>
        <v>0.49486016131860416</v>
      </c>
      <c r="G143" s="32">
        <f>RANK($F143,F142:F144,0)</f>
        <v>2</v>
      </c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</row>
    <row r="144" spans="1:18" ht="15.6" x14ac:dyDescent="0.3">
      <c r="A144" s="17" t="s">
        <v>12</v>
      </c>
      <c r="B144" s="26" t="s">
        <v>45</v>
      </c>
      <c r="C144" s="17" t="s">
        <v>352</v>
      </c>
      <c r="D144" s="99">
        <f>IFERROR(VLOOKUP(B144,'Vtas AS'!$A$1:$B$172,2,0),0)</f>
        <v>5753.37</v>
      </c>
      <c r="E144" s="99">
        <f>VLOOKUP(B144,Objetivos!$P$3:$Z$164,8,0)</f>
        <v>4061.76</v>
      </c>
      <c r="F144" s="28">
        <f t="shared" si="17"/>
        <v>1.4164721696998344</v>
      </c>
      <c r="G144" s="33">
        <f>RANK($F144,F144:F145,0)</f>
        <v>1</v>
      </c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</row>
    <row r="145" spans="1:18" ht="15.6" x14ac:dyDescent="0.3">
      <c r="A145" s="17" t="s">
        <v>12</v>
      </c>
      <c r="B145" s="26" t="s">
        <v>678</v>
      </c>
      <c r="C145" s="17" t="s">
        <v>679</v>
      </c>
      <c r="D145" s="99">
        <f>IFERROR(VLOOKUP(B145,'Vtas AS'!$A$1:$B$172,2,0),0)</f>
        <v>1360.1700000000003</v>
      </c>
      <c r="E145" s="99">
        <f>VLOOKUP(B145,Objetivos!$P$3:$Z$164,8,0)</f>
        <v>1799.2</v>
      </c>
      <c r="F145" s="28">
        <f t="shared" ref="F145" si="22">+D145/E145</f>
        <v>0.7559859937750113</v>
      </c>
      <c r="G145" s="33">
        <f>RANK($F145,F144:F145,0)</f>
        <v>2</v>
      </c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</row>
    <row r="146" spans="1:18" ht="15.6" x14ac:dyDescent="0.3">
      <c r="A146" s="17" t="s">
        <v>12</v>
      </c>
      <c r="B146" s="26" t="s">
        <v>677</v>
      </c>
      <c r="C146" s="17" t="s">
        <v>782</v>
      </c>
      <c r="D146" s="99">
        <f>IFERROR(VLOOKUP(B146,'Vtas AS'!$A$1:$B$172,2,0),0)</f>
        <v>0</v>
      </c>
      <c r="E146" s="99">
        <f>VLOOKUP(B146,Objetivos!$P$3:$Z$164,8,0)</f>
        <v>0</v>
      </c>
      <c r="F146" s="28"/>
      <c r="G146" s="33" t="e">
        <f>RANK(#REF!,F144:F145,0)</f>
        <v>#REF!</v>
      </c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</row>
    <row r="147" spans="1:18" ht="15.6" x14ac:dyDescent="0.3">
      <c r="A147" s="17" t="s">
        <v>12</v>
      </c>
      <c r="B147" s="26" t="s">
        <v>680</v>
      </c>
      <c r="C147" s="17" t="s">
        <v>685</v>
      </c>
      <c r="D147" s="99">
        <f>IFERROR(VLOOKUP(B147,'Vtas AS'!$A$1:$B$172,2,0),0)</f>
        <v>553.13999999999987</v>
      </c>
      <c r="E147" s="99">
        <f>VLOOKUP(B147,Objetivos!$P$3:$Z$164,8,0)</f>
        <v>1799.2</v>
      </c>
      <c r="F147" s="28">
        <f t="shared" ref="F147" si="23">+D147/E147</f>
        <v>0.30743663850600261</v>
      </c>
      <c r="G147" s="32" t="e">
        <f>RANK($F146,F146:F148,0)</f>
        <v>#N/A</v>
      </c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</row>
    <row r="148" spans="1:18" ht="15.6" x14ac:dyDescent="0.3">
      <c r="A148" s="17" t="s">
        <v>12</v>
      </c>
      <c r="B148" s="26" t="s">
        <v>783</v>
      </c>
      <c r="C148" s="17" t="s">
        <v>784</v>
      </c>
      <c r="D148" s="99">
        <f>IFERROR(VLOOKUP(B148,'Vtas AS'!$A$1:$B$172,2,0),0)</f>
        <v>2700.8</v>
      </c>
      <c r="E148" s="99">
        <f>VLOOKUP(B148,Objetivos!$P$3:$Z$164,8,0)</f>
        <v>1600</v>
      </c>
      <c r="F148" s="28">
        <f t="shared" ref="F148" si="24">+D148/E148</f>
        <v>1.6880000000000002</v>
      </c>
      <c r="G148" s="32">
        <f>RANK($F148,F146:F148,0)</f>
        <v>1</v>
      </c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</row>
    <row r="149" spans="1:18" ht="15.6" x14ac:dyDescent="0.3">
      <c r="A149" s="13" t="s">
        <v>149</v>
      </c>
      <c r="B149" s="25" t="s">
        <v>91</v>
      </c>
      <c r="C149" s="13" t="s">
        <v>353</v>
      </c>
      <c r="D149" s="98">
        <f>IFERROR(VLOOKUP(B149,'Vtas AS'!$A$1:$B$172,2,0),0)</f>
        <v>1972.5499999999995</v>
      </c>
      <c r="E149" s="98">
        <f>VLOOKUP(B149,Objetivos!$P$3:$Z$164,8,0)</f>
        <v>4344.4800000000005</v>
      </c>
      <c r="F149" s="27">
        <f t="shared" si="17"/>
        <v>0.45403592604868692</v>
      </c>
      <c r="G149" s="33">
        <f>RANK($F149,F149:F150,0)</f>
        <v>1</v>
      </c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</row>
    <row r="150" spans="1:18" ht="15.6" x14ac:dyDescent="0.3">
      <c r="A150" s="13" t="s">
        <v>149</v>
      </c>
      <c r="B150" s="25" t="s">
        <v>95</v>
      </c>
      <c r="C150" s="13" t="s">
        <v>354</v>
      </c>
      <c r="D150" s="98">
        <f>IFERROR(VLOOKUP(B150,'Vtas AS'!$A$1:$B$172,2,0),0)</f>
        <v>2558.23</v>
      </c>
      <c r="E150" s="98">
        <f>VLOOKUP(B150,Objetivos!$P$3:$Z$164,8,0)</f>
        <v>6013.76</v>
      </c>
      <c r="F150" s="27">
        <f t="shared" si="17"/>
        <v>0.42539609162986219</v>
      </c>
      <c r="G150" s="33">
        <f>RANK($F150,F149:F150,0)</f>
        <v>2</v>
      </c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</row>
    <row r="151" spans="1:18" ht="15.6" x14ac:dyDescent="0.3">
      <c r="A151" s="13" t="s">
        <v>149</v>
      </c>
      <c r="B151" s="25" t="s">
        <v>96</v>
      </c>
      <c r="C151" s="13" t="s">
        <v>355</v>
      </c>
      <c r="D151" s="98">
        <f>IFERROR(VLOOKUP(B151,'Vtas AS'!$A$1:$B$172,2,0),0)</f>
        <v>3179.52</v>
      </c>
      <c r="E151" s="98">
        <f>VLOOKUP(B151,Objetivos!$P$3:$Z$164,8,0)</f>
        <v>5839.68</v>
      </c>
      <c r="F151" s="27">
        <f t="shared" si="17"/>
        <v>0.54446819003781022</v>
      </c>
      <c r="G151" s="32">
        <f>RANK($F151,F151:F152,0)</f>
        <v>2</v>
      </c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</row>
    <row r="152" spans="1:18" ht="15.6" x14ac:dyDescent="0.3">
      <c r="A152" s="13" t="s">
        <v>149</v>
      </c>
      <c r="B152" s="25" t="s">
        <v>97</v>
      </c>
      <c r="C152" s="13" t="s">
        <v>356</v>
      </c>
      <c r="D152" s="98">
        <f>IFERROR(VLOOKUP(B152,'Vtas AS'!$A$1:$B$172,2,0),0)</f>
        <v>4668.71</v>
      </c>
      <c r="E152" s="98">
        <f>VLOOKUP(B152,Objetivos!$P$3:$Z$164,8,0)</f>
        <v>5515.68</v>
      </c>
      <c r="F152" s="27">
        <f t="shared" si="17"/>
        <v>0.84644323093435436</v>
      </c>
      <c r="G152" s="32">
        <f>RANK($F152,F151:F152,0)</f>
        <v>1</v>
      </c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</row>
    <row r="153" spans="1:18" ht="15.6" x14ac:dyDescent="0.3">
      <c r="A153" s="13" t="s">
        <v>149</v>
      </c>
      <c r="B153" s="25" t="s">
        <v>712</v>
      </c>
      <c r="C153" s="13" t="s">
        <v>716</v>
      </c>
      <c r="D153" s="98">
        <f>IFERROR(VLOOKUP(B153,'Vtas AS'!$A$1:$B$172,2,0),0)</f>
        <v>1123.3799999999999</v>
      </c>
      <c r="E153" s="98">
        <f>VLOOKUP(B153,Objetivos!$P$3:$Z$164,8,0)</f>
        <v>1857.76</v>
      </c>
      <c r="F153" s="27">
        <f t="shared" si="17"/>
        <v>0.60469597795194208</v>
      </c>
      <c r="G153" s="33">
        <f>RANK($F153,F153:F154,0)</f>
        <v>1</v>
      </c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</row>
    <row r="154" spans="1:18" ht="15.6" x14ac:dyDescent="0.3">
      <c r="A154" s="13" t="s">
        <v>149</v>
      </c>
      <c r="B154" s="25" t="s">
        <v>38</v>
      </c>
      <c r="C154" s="13" t="s">
        <v>358</v>
      </c>
      <c r="D154" s="98">
        <f>IFERROR(VLOOKUP(B154,'Vtas AS'!$A$1:$B$172,2,0),0)</f>
        <v>4111.8100000000004</v>
      </c>
      <c r="E154" s="98">
        <f>VLOOKUP(B154,Objetivos!$P$3:$Z$164,8,0)</f>
        <v>8301.6</v>
      </c>
      <c r="F154" s="27">
        <f t="shared" si="17"/>
        <v>0.49530331502360991</v>
      </c>
      <c r="G154" s="33">
        <f>RANK($F154,F153:F154,0)</f>
        <v>2</v>
      </c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</row>
    <row r="155" spans="1:18" ht="15.6" x14ac:dyDescent="0.3">
      <c r="A155" s="13" t="s">
        <v>149</v>
      </c>
      <c r="B155" s="25" t="s">
        <v>40</v>
      </c>
      <c r="C155" s="13" t="s">
        <v>359</v>
      </c>
      <c r="D155" s="98">
        <f>IFERROR(VLOOKUP(B155,'Vtas AS'!$A$1:$B$172,2,0),0)</f>
        <v>5009.8700000000008</v>
      </c>
      <c r="E155" s="98">
        <f>VLOOKUP(B155,Objetivos!$P$3:$Z$164,8,0)</f>
        <v>7745.6</v>
      </c>
      <c r="F155" s="27">
        <f t="shared" si="17"/>
        <v>0.64680205536046276</v>
      </c>
      <c r="G155" s="32">
        <f>RANK($F155,F155:F156,0)</f>
        <v>2</v>
      </c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</row>
    <row r="156" spans="1:18" ht="15.6" x14ac:dyDescent="0.3">
      <c r="A156" s="13" t="s">
        <v>149</v>
      </c>
      <c r="B156" s="25" t="s">
        <v>36</v>
      </c>
      <c r="C156" s="13" t="s">
        <v>357</v>
      </c>
      <c r="D156" s="98">
        <f>IFERROR(VLOOKUP(B156,'Vtas AS'!$A$1:$B$172,2,0),0)</f>
        <v>6315.5300000000007</v>
      </c>
      <c r="E156" s="98">
        <f>VLOOKUP(B156,Objetivos!$P$3:$Z$164,8,0)</f>
        <v>8636.1600000000017</v>
      </c>
      <c r="F156" s="27">
        <f t="shared" si="17"/>
        <v>0.73128913776493254</v>
      </c>
      <c r="G156" s="32">
        <f>RANK($F156,F155:F156,0)</f>
        <v>1</v>
      </c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</row>
    <row r="157" spans="1:18" ht="15.6" x14ac:dyDescent="0.3">
      <c r="A157" s="13" t="s">
        <v>149</v>
      </c>
      <c r="B157" s="25" t="s">
        <v>41</v>
      </c>
      <c r="C157" s="13" t="s">
        <v>360</v>
      </c>
      <c r="D157" s="98">
        <f>IFERROR(VLOOKUP(B157,'Vtas AS'!$A$1:$B$172,2,0),0)</f>
        <v>2283.65</v>
      </c>
      <c r="E157" s="98">
        <f>VLOOKUP(B157,Objetivos!$P$3:$Z$164,8,0)</f>
        <v>5291.0400000000009</v>
      </c>
      <c r="F157" s="27">
        <f t="shared" ref="F157:F158" si="25">+D157/E157</f>
        <v>0.43160701865795753</v>
      </c>
      <c r="G157" s="33">
        <f>RANK($F157,F157:F159,0)</f>
        <v>3</v>
      </c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</row>
    <row r="158" spans="1:18" ht="15.6" x14ac:dyDescent="0.3">
      <c r="A158" s="13" t="s">
        <v>149</v>
      </c>
      <c r="B158" s="25" t="s">
        <v>43</v>
      </c>
      <c r="C158" s="13" t="s">
        <v>361</v>
      </c>
      <c r="D158" s="98">
        <f>IFERROR(VLOOKUP(B158,'Vtas AS'!$A$1:$B$172,2,0),0)</f>
        <v>4271.0599999999995</v>
      </c>
      <c r="E158" s="98">
        <f>VLOOKUP(B158,Objetivos!$P$3:$Z$164,8,0)</f>
        <v>5059.3600000000006</v>
      </c>
      <c r="F158" s="27">
        <f t="shared" si="25"/>
        <v>0.84418977894437219</v>
      </c>
      <c r="G158" s="33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</row>
    <row r="159" spans="1:18" ht="15.6" x14ac:dyDescent="0.3">
      <c r="A159" s="13" t="s">
        <v>149</v>
      </c>
      <c r="B159" s="25" t="s">
        <v>811</v>
      </c>
      <c r="C159" s="13" t="s">
        <v>823</v>
      </c>
      <c r="D159" s="98">
        <f>IFERROR(VLOOKUP(B159,'Vtas AS'!$A$1:$B$172,2,0),0)</f>
        <v>4708.9600000000009</v>
      </c>
      <c r="E159" s="98">
        <f>VLOOKUP(B159,Objetivos!$P$3:$Z$164,8,0)</f>
        <v>1523.8400000000001</v>
      </c>
      <c r="F159" s="27">
        <f t="shared" si="17"/>
        <v>3.0901931961360778</v>
      </c>
      <c r="G159" s="33">
        <f>RANK($F159,F157:F159,0)</f>
        <v>1</v>
      </c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</row>
    <row r="160" spans="1:18" x14ac:dyDescent="0.3">
      <c r="A160" s="85"/>
      <c r="B160" s="71"/>
      <c r="C160" s="70"/>
      <c r="D160" s="86"/>
      <c r="E160" s="87"/>
      <c r="F160" s="88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</row>
    <row r="161" spans="1:18" x14ac:dyDescent="0.3">
      <c r="A161" s="85"/>
      <c r="B161" s="71"/>
      <c r="C161" s="70"/>
      <c r="D161" s="86"/>
      <c r="E161" s="87"/>
      <c r="F161" s="88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</row>
    <row r="162" spans="1:18" x14ac:dyDescent="0.3">
      <c r="A162" s="85"/>
      <c r="B162" s="71"/>
      <c r="C162" s="70"/>
      <c r="D162" s="86"/>
      <c r="E162" s="87"/>
      <c r="F162" s="88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</row>
    <row r="163" spans="1:18" x14ac:dyDescent="0.3">
      <c r="A163" s="85"/>
      <c r="B163" s="71"/>
      <c r="C163" s="70"/>
      <c r="D163" s="86"/>
      <c r="E163" s="86"/>
      <c r="F163" s="88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</row>
    <row r="164" spans="1:18" x14ac:dyDescent="0.3">
      <c r="A164" s="85"/>
      <c r="B164" s="71"/>
      <c r="C164" s="70"/>
      <c r="D164" s="86"/>
      <c r="E164" s="87"/>
      <c r="F164" s="88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</row>
    <row r="165" spans="1:18" x14ac:dyDescent="0.3">
      <c r="A165" s="85"/>
      <c r="B165" s="71"/>
      <c r="C165" s="70"/>
      <c r="D165" s="86"/>
      <c r="E165" s="87"/>
      <c r="F165" s="88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</row>
    <row r="166" spans="1:18" x14ac:dyDescent="0.3">
      <c r="A166" s="85"/>
      <c r="B166" s="71"/>
      <c r="C166" s="70"/>
      <c r="D166" s="86"/>
      <c r="E166" s="87"/>
      <c r="F166" s="88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</row>
    <row r="167" spans="1:18" x14ac:dyDescent="0.3">
      <c r="A167" s="85"/>
      <c r="B167" s="71"/>
      <c r="C167" s="70"/>
      <c r="D167" s="86"/>
      <c r="E167" s="87"/>
      <c r="F167" s="88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</row>
    <row r="168" spans="1:18" x14ac:dyDescent="0.3">
      <c r="A168" s="85"/>
      <c r="B168" s="71"/>
      <c r="C168" s="70"/>
      <c r="D168" s="86"/>
      <c r="E168" s="87"/>
      <c r="F168" s="88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</row>
    <row r="169" spans="1:18" x14ac:dyDescent="0.3">
      <c r="A169" s="85"/>
      <c r="B169" s="71"/>
      <c r="C169" s="70"/>
      <c r="D169" s="86"/>
      <c r="E169" s="87"/>
      <c r="F169" s="88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</row>
    <row r="170" spans="1:18" x14ac:dyDescent="0.3">
      <c r="A170" s="85"/>
      <c r="B170" s="71"/>
      <c r="C170" s="70"/>
      <c r="D170" s="86"/>
      <c r="E170" s="87"/>
      <c r="F170" s="88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</row>
    <row r="171" spans="1:18" x14ac:dyDescent="0.3">
      <c r="A171" s="85"/>
      <c r="B171" s="71"/>
      <c r="C171" s="70"/>
      <c r="D171" s="86"/>
      <c r="E171" s="87"/>
      <c r="F171" s="88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</row>
    <row r="172" spans="1:18" x14ac:dyDescent="0.3">
      <c r="A172" s="85"/>
      <c r="B172" s="71"/>
      <c r="C172" s="70"/>
      <c r="D172" s="86"/>
      <c r="E172" s="87"/>
      <c r="F172" s="88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</row>
    <row r="173" spans="1:18" x14ac:dyDescent="0.3">
      <c r="A173" s="85"/>
      <c r="B173" s="71"/>
      <c r="C173" s="70"/>
      <c r="D173" s="86"/>
      <c r="E173" s="87"/>
      <c r="F173" s="88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</row>
    <row r="174" spans="1:18" x14ac:dyDescent="0.3">
      <c r="A174" s="85"/>
      <c r="B174" s="71"/>
      <c r="C174" s="70"/>
      <c r="D174" s="86"/>
      <c r="E174" s="87"/>
      <c r="F174" s="88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</row>
    <row r="175" spans="1:18" x14ac:dyDescent="0.3">
      <c r="A175" s="85"/>
      <c r="B175" s="71"/>
      <c r="C175" s="70"/>
      <c r="D175" s="86"/>
      <c r="E175" s="87"/>
      <c r="F175" s="88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</row>
    <row r="176" spans="1:18" x14ac:dyDescent="0.3">
      <c r="A176" s="85"/>
      <c r="B176" s="71"/>
      <c r="C176" s="70"/>
      <c r="D176" s="86"/>
      <c r="E176" s="87"/>
      <c r="F176" s="88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</row>
    <row r="177" spans="1:18" x14ac:dyDescent="0.3">
      <c r="A177" s="85"/>
      <c r="B177" s="71"/>
      <c r="C177" s="70"/>
      <c r="D177" s="86"/>
      <c r="E177" s="87"/>
      <c r="F177" s="88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</row>
    <row r="178" spans="1:18" x14ac:dyDescent="0.3">
      <c r="A178" s="85"/>
      <c r="B178" s="71"/>
      <c r="C178" s="70"/>
      <c r="D178" s="86"/>
      <c r="E178" s="87"/>
      <c r="F178" s="88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</row>
    <row r="179" spans="1:18" x14ac:dyDescent="0.3">
      <c r="A179" s="85"/>
      <c r="B179" s="71"/>
      <c r="C179" s="70"/>
      <c r="D179" s="86"/>
      <c r="E179" s="87"/>
      <c r="F179" s="88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</row>
    <row r="180" spans="1:18" x14ac:dyDescent="0.3">
      <c r="A180" s="85"/>
      <c r="B180" s="71"/>
      <c r="C180" s="70"/>
      <c r="D180" s="86"/>
      <c r="E180" s="87"/>
      <c r="F180" s="88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</row>
    <row r="181" spans="1:18" x14ac:dyDescent="0.3">
      <c r="A181" s="85"/>
      <c r="B181" s="71"/>
      <c r="C181" s="70"/>
      <c r="D181" s="86"/>
      <c r="E181" s="87"/>
      <c r="F181" s="88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</row>
    <row r="182" spans="1:18" x14ac:dyDescent="0.3">
      <c r="A182" s="85"/>
      <c r="B182" s="71"/>
      <c r="C182" s="70"/>
      <c r="D182" s="86"/>
      <c r="E182" s="87"/>
      <c r="F182" s="88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</row>
    <row r="183" spans="1:18" x14ac:dyDescent="0.3">
      <c r="A183" s="85"/>
      <c r="B183" s="71"/>
      <c r="C183" s="70"/>
      <c r="D183" s="86"/>
      <c r="E183" s="87"/>
      <c r="F183" s="88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</row>
    <row r="184" spans="1:18" x14ac:dyDescent="0.3">
      <c r="A184" s="85"/>
      <c r="B184" s="71"/>
      <c r="C184" s="70"/>
      <c r="D184" s="86"/>
      <c r="E184" s="87"/>
      <c r="F184" s="88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</row>
    <row r="185" spans="1:18" x14ac:dyDescent="0.3">
      <c r="A185" s="85"/>
      <c r="B185" s="71"/>
      <c r="C185" s="70"/>
      <c r="D185" s="86"/>
      <c r="E185" s="87"/>
      <c r="F185" s="88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</row>
    <row r="186" spans="1:18" x14ac:dyDescent="0.3">
      <c r="A186" s="85"/>
      <c r="B186" s="71"/>
      <c r="C186" s="70"/>
      <c r="D186" s="86"/>
      <c r="E186" s="87"/>
      <c r="F186" s="88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</row>
    <row r="187" spans="1:18" x14ac:dyDescent="0.3">
      <c r="A187" s="85"/>
      <c r="B187" s="71"/>
      <c r="C187" s="70"/>
      <c r="D187" s="86"/>
      <c r="E187" s="87"/>
      <c r="F187" s="88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</row>
    <row r="188" spans="1:18" x14ac:dyDescent="0.3">
      <c r="A188" s="85"/>
      <c r="B188" s="71"/>
      <c r="C188" s="70"/>
      <c r="D188" s="86"/>
      <c r="E188" s="87"/>
      <c r="F188" s="88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</row>
    <row r="189" spans="1:18" x14ac:dyDescent="0.3">
      <c r="A189" s="85"/>
      <c r="B189" s="71"/>
      <c r="C189" s="70"/>
      <c r="D189" s="86"/>
      <c r="E189" s="87"/>
      <c r="F189" s="88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</row>
    <row r="190" spans="1:18" x14ac:dyDescent="0.3">
      <c r="A190" s="85"/>
      <c r="B190" s="71"/>
      <c r="C190" s="70"/>
      <c r="D190" s="86"/>
      <c r="E190" s="87"/>
      <c r="F190" s="88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</row>
    <row r="191" spans="1:18" x14ac:dyDescent="0.3">
      <c r="A191" s="85"/>
      <c r="B191" s="71"/>
      <c r="C191" s="70"/>
      <c r="D191" s="86"/>
      <c r="E191" s="87"/>
      <c r="F191" s="88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</row>
    <row r="192" spans="1:18" x14ac:dyDescent="0.3">
      <c r="A192" s="85"/>
      <c r="B192" s="71"/>
      <c r="C192" s="70"/>
      <c r="D192" s="86"/>
      <c r="E192" s="87"/>
      <c r="F192" s="88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</row>
    <row r="193" spans="1:18" x14ac:dyDescent="0.3">
      <c r="A193" s="85"/>
      <c r="B193" s="71"/>
      <c r="C193" s="70"/>
      <c r="D193" s="86"/>
      <c r="E193" s="87"/>
      <c r="F193" s="88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</row>
    <row r="194" spans="1:18" x14ac:dyDescent="0.3">
      <c r="A194" s="85"/>
      <c r="B194" s="71"/>
      <c r="C194" s="70"/>
      <c r="D194" s="86"/>
      <c r="E194" s="87"/>
      <c r="F194" s="88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</row>
    <row r="195" spans="1:18" x14ac:dyDescent="0.3">
      <c r="A195" s="85"/>
      <c r="B195" s="71"/>
      <c r="C195" s="70"/>
      <c r="D195" s="86"/>
      <c r="E195" s="87"/>
      <c r="F195" s="88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</row>
    <row r="196" spans="1:18" x14ac:dyDescent="0.3">
      <c r="A196" s="85"/>
      <c r="B196" s="71"/>
      <c r="C196" s="70"/>
      <c r="D196" s="86"/>
      <c r="E196" s="87"/>
      <c r="F196" s="88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</row>
    <row r="197" spans="1:18" x14ac:dyDescent="0.3">
      <c r="A197" s="85"/>
      <c r="B197" s="71"/>
      <c r="C197" s="70"/>
      <c r="D197" s="86"/>
      <c r="E197" s="87"/>
      <c r="F197" s="88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</row>
    <row r="198" spans="1:18" x14ac:dyDescent="0.3">
      <c r="A198" s="85"/>
      <c r="B198" s="71"/>
      <c r="C198" s="70"/>
      <c r="D198" s="86"/>
      <c r="E198" s="87"/>
      <c r="F198" s="88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</row>
    <row r="199" spans="1:18" x14ac:dyDescent="0.3">
      <c r="A199" s="85"/>
      <c r="B199" s="71"/>
      <c r="C199" s="70"/>
      <c r="D199" s="86"/>
      <c r="E199" s="87"/>
      <c r="F199" s="88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</row>
    <row r="200" spans="1:18" x14ac:dyDescent="0.3">
      <c r="A200" s="85"/>
      <c r="B200" s="71"/>
      <c r="C200" s="70"/>
      <c r="D200" s="86"/>
      <c r="E200" s="87"/>
      <c r="F200" s="88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</row>
    <row r="201" spans="1:18" x14ac:dyDescent="0.3">
      <c r="A201" s="85"/>
      <c r="B201" s="71"/>
      <c r="C201" s="70"/>
      <c r="D201" s="86"/>
      <c r="E201" s="87"/>
      <c r="F201" s="88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</row>
    <row r="202" spans="1:18" x14ac:dyDescent="0.3">
      <c r="A202" s="85"/>
      <c r="B202" s="71"/>
      <c r="C202" s="70"/>
      <c r="D202" s="86"/>
      <c r="E202" s="87"/>
      <c r="F202" s="88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</row>
    <row r="203" spans="1:18" x14ac:dyDescent="0.3">
      <c r="A203" s="85"/>
      <c r="B203" s="71"/>
      <c r="C203" s="70"/>
      <c r="D203" s="86"/>
      <c r="E203" s="87"/>
      <c r="F203" s="88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</row>
    <row r="204" spans="1:18" x14ac:dyDescent="0.3">
      <c r="A204" s="85"/>
      <c r="B204" s="71"/>
      <c r="C204" s="70"/>
      <c r="D204" s="86"/>
      <c r="E204" s="87"/>
      <c r="F204" s="88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</row>
    <row r="205" spans="1:18" x14ac:dyDescent="0.3">
      <c r="A205" s="85"/>
      <c r="B205" s="71"/>
      <c r="C205" s="70"/>
      <c r="D205" s="86"/>
      <c r="E205" s="87"/>
      <c r="F205" s="88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</row>
    <row r="206" spans="1:18" x14ac:dyDescent="0.3">
      <c r="A206" s="85"/>
      <c r="B206" s="71"/>
      <c r="C206" s="70"/>
      <c r="D206" s="86"/>
      <c r="E206" s="87"/>
      <c r="F206" s="88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</row>
    <row r="207" spans="1:18" x14ac:dyDescent="0.3">
      <c r="A207" s="85"/>
      <c r="B207" s="71"/>
      <c r="C207" s="70"/>
      <c r="D207" s="86"/>
      <c r="E207" s="87"/>
      <c r="F207" s="88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</row>
    <row r="208" spans="1:18" x14ac:dyDescent="0.3">
      <c r="A208" s="85"/>
      <c r="B208" s="71"/>
      <c r="C208" s="70"/>
      <c r="D208" s="86"/>
      <c r="E208" s="87"/>
      <c r="F208" s="88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</row>
    <row r="209" spans="1:18" x14ac:dyDescent="0.3">
      <c r="A209" s="85"/>
      <c r="B209" s="71"/>
      <c r="C209" s="70"/>
      <c r="D209" s="86"/>
      <c r="E209" s="87"/>
      <c r="F209" s="88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</row>
    <row r="210" spans="1:18" x14ac:dyDescent="0.3">
      <c r="A210" s="85"/>
      <c r="B210" s="71"/>
      <c r="C210" s="70"/>
      <c r="D210" s="86"/>
      <c r="E210" s="87"/>
      <c r="F210" s="88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</row>
    <row r="211" spans="1:18" x14ac:dyDescent="0.3">
      <c r="A211" s="85"/>
      <c r="B211" s="71"/>
      <c r="C211" s="70"/>
      <c r="D211" s="86"/>
      <c r="E211" s="87"/>
      <c r="F211" s="88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</row>
    <row r="212" spans="1:18" x14ac:dyDescent="0.3">
      <c r="A212" s="85"/>
      <c r="B212" s="71"/>
      <c r="C212" s="70"/>
      <c r="D212" s="86"/>
      <c r="E212" s="87"/>
      <c r="F212" s="88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</row>
    <row r="213" spans="1:18" x14ac:dyDescent="0.3">
      <c r="A213" s="85"/>
      <c r="B213" s="71"/>
      <c r="C213" s="70"/>
      <c r="D213" s="86"/>
      <c r="E213" s="87"/>
      <c r="F213" s="88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</row>
    <row r="214" spans="1:18" x14ac:dyDescent="0.3">
      <c r="A214" s="85"/>
      <c r="B214" s="71"/>
      <c r="C214" s="70"/>
      <c r="D214" s="86"/>
      <c r="E214" s="87"/>
      <c r="F214" s="88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</row>
    <row r="215" spans="1:18" x14ac:dyDescent="0.3">
      <c r="A215" s="85"/>
      <c r="B215" s="71"/>
      <c r="C215" s="70"/>
      <c r="D215" s="86"/>
      <c r="E215" s="87"/>
      <c r="F215" s="88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</row>
    <row r="216" spans="1:18" x14ac:dyDescent="0.3">
      <c r="A216" s="85"/>
      <c r="B216" s="71"/>
      <c r="C216" s="70"/>
      <c r="D216" s="86"/>
      <c r="E216" s="87"/>
      <c r="F216" s="88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</row>
    <row r="217" spans="1:18" x14ac:dyDescent="0.3">
      <c r="A217" s="85"/>
      <c r="B217" s="71"/>
      <c r="C217" s="70"/>
      <c r="D217" s="86"/>
      <c r="E217" s="87"/>
      <c r="F217" s="88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</row>
    <row r="218" spans="1:18" x14ac:dyDescent="0.3">
      <c r="A218" s="85"/>
      <c r="B218" s="71"/>
      <c r="C218" s="70"/>
      <c r="D218" s="86"/>
      <c r="E218" s="87"/>
      <c r="F218" s="88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</row>
    <row r="219" spans="1:18" x14ac:dyDescent="0.3">
      <c r="A219" s="85"/>
      <c r="B219" s="71"/>
      <c r="C219" s="70"/>
      <c r="D219" s="86"/>
      <c r="E219" s="87"/>
      <c r="F219" s="88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</row>
    <row r="220" spans="1:18" x14ac:dyDescent="0.3">
      <c r="A220" s="85"/>
      <c r="B220" s="71"/>
      <c r="C220" s="70"/>
      <c r="D220" s="86"/>
      <c r="E220" s="87"/>
      <c r="F220" s="88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</row>
    <row r="221" spans="1:18" x14ac:dyDescent="0.3">
      <c r="A221" s="85"/>
      <c r="B221" s="71"/>
      <c r="C221" s="70"/>
      <c r="D221" s="86"/>
      <c r="E221" s="87"/>
      <c r="F221" s="88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</row>
    <row r="222" spans="1:18" x14ac:dyDescent="0.3">
      <c r="A222" s="85"/>
      <c r="B222" s="71"/>
      <c r="C222" s="70"/>
      <c r="D222" s="86"/>
      <c r="E222" s="87"/>
      <c r="F222" s="88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</row>
    <row r="223" spans="1:18" x14ac:dyDescent="0.3">
      <c r="A223" s="85"/>
      <c r="B223" s="71"/>
      <c r="C223" s="70"/>
      <c r="D223" s="86"/>
      <c r="E223" s="87"/>
      <c r="F223" s="88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</row>
    <row r="224" spans="1:18" x14ac:dyDescent="0.3">
      <c r="A224" s="85"/>
      <c r="B224" s="71"/>
      <c r="C224" s="70"/>
      <c r="D224" s="86"/>
      <c r="E224" s="87"/>
      <c r="F224" s="88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</row>
    <row r="225" spans="1:18" x14ac:dyDescent="0.3">
      <c r="A225" s="85"/>
      <c r="B225" s="71"/>
      <c r="C225" s="70"/>
      <c r="D225" s="86"/>
      <c r="E225" s="87"/>
      <c r="F225" s="88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</row>
    <row r="226" spans="1:18" x14ac:dyDescent="0.3">
      <c r="A226" s="85"/>
      <c r="B226" s="71"/>
      <c r="C226" s="70"/>
      <c r="D226" s="86"/>
      <c r="E226" s="87"/>
      <c r="F226" s="88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</row>
    <row r="227" spans="1:18" x14ac:dyDescent="0.3">
      <c r="A227" s="85"/>
      <c r="B227" s="71"/>
      <c r="C227" s="70"/>
      <c r="D227" s="86"/>
      <c r="E227" s="87"/>
      <c r="F227" s="88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</row>
    <row r="228" spans="1:18" x14ac:dyDescent="0.3">
      <c r="A228" s="85"/>
      <c r="B228" s="71"/>
      <c r="C228" s="70"/>
      <c r="D228" s="86"/>
      <c r="E228" s="87"/>
      <c r="F228" s="88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</row>
    <row r="229" spans="1:18" x14ac:dyDescent="0.3">
      <c r="A229" s="85"/>
      <c r="B229" s="71"/>
      <c r="C229" s="70"/>
      <c r="D229" s="86"/>
      <c r="E229" s="87"/>
      <c r="F229" s="88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</row>
    <row r="230" spans="1:18" x14ac:dyDescent="0.3">
      <c r="A230" s="85"/>
      <c r="B230" s="71"/>
      <c r="C230" s="70"/>
      <c r="D230" s="86"/>
      <c r="E230" s="87"/>
      <c r="F230" s="88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</row>
    <row r="231" spans="1:18" x14ac:dyDescent="0.3"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</row>
    <row r="232" spans="1:18" x14ac:dyDescent="0.3"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</row>
    <row r="233" spans="1:18" x14ac:dyDescent="0.3"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</row>
    <row r="234" spans="1:18" x14ac:dyDescent="0.3"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</row>
    <row r="235" spans="1:18" x14ac:dyDescent="0.3"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</row>
    <row r="236" spans="1:18" x14ac:dyDescent="0.3"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</row>
    <row r="237" spans="1:18" x14ac:dyDescent="0.3"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</row>
    <row r="238" spans="1:18" x14ac:dyDescent="0.3"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</row>
    <row r="239" spans="1:18" x14ac:dyDescent="0.3"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</row>
    <row r="240" spans="1:18" x14ac:dyDescent="0.3"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</row>
    <row r="241" spans="8:18" x14ac:dyDescent="0.3"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</row>
    <row r="242" spans="8:18" x14ac:dyDescent="0.3"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</row>
    <row r="243" spans="8:18" x14ac:dyDescent="0.3"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</row>
    <row r="244" spans="8:18" x14ac:dyDescent="0.3"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</row>
    <row r="245" spans="8:18" x14ac:dyDescent="0.3"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</row>
    <row r="246" spans="8:18" x14ac:dyDescent="0.3"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</row>
    <row r="247" spans="8:18" x14ac:dyDescent="0.3"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</row>
    <row r="248" spans="8:18" x14ac:dyDescent="0.3"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</row>
    <row r="249" spans="8:18" x14ac:dyDescent="0.3"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</row>
    <row r="250" spans="8:18" x14ac:dyDescent="0.3"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</row>
    <row r="251" spans="8:18" x14ac:dyDescent="0.3"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</row>
    <row r="252" spans="8:18" x14ac:dyDescent="0.3"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</row>
    <row r="253" spans="8:18" x14ac:dyDescent="0.3"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</row>
    <row r="254" spans="8:18" x14ac:dyDescent="0.3"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</row>
    <row r="255" spans="8:18" x14ac:dyDescent="0.3"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</row>
    <row r="256" spans="8:18" x14ac:dyDescent="0.3"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</row>
    <row r="257" spans="8:18" x14ac:dyDescent="0.3"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</row>
    <row r="258" spans="8:18" x14ac:dyDescent="0.3"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</row>
    <row r="259" spans="8:18" x14ac:dyDescent="0.3"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</row>
    <row r="260" spans="8:18" x14ac:dyDescent="0.3"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</row>
    <row r="261" spans="8:18" x14ac:dyDescent="0.3"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</row>
    <row r="262" spans="8:18" x14ac:dyDescent="0.3"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</row>
    <row r="263" spans="8:18" x14ac:dyDescent="0.3"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</row>
    <row r="264" spans="8:18" x14ac:dyDescent="0.3"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</row>
    <row r="265" spans="8:18" x14ac:dyDescent="0.3"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</row>
    <row r="266" spans="8:18" x14ac:dyDescent="0.3"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</row>
    <row r="267" spans="8:18" x14ac:dyDescent="0.3"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</row>
    <row r="268" spans="8:18" x14ac:dyDescent="0.3"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</row>
    <row r="269" spans="8:18" x14ac:dyDescent="0.3"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</row>
    <row r="270" spans="8:18" x14ac:dyDescent="0.3"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</row>
    <row r="271" spans="8:18" x14ac:dyDescent="0.3"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</row>
    <row r="272" spans="8:18" x14ac:dyDescent="0.3"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</row>
    <row r="273" spans="8:18" x14ac:dyDescent="0.3"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</row>
    <row r="274" spans="8:18" x14ac:dyDescent="0.3"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</row>
    <row r="275" spans="8:18" x14ac:dyDescent="0.3"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</row>
    <row r="276" spans="8:18" x14ac:dyDescent="0.3"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</row>
    <row r="277" spans="8:18" x14ac:dyDescent="0.3"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</row>
    <row r="278" spans="8:18" x14ac:dyDescent="0.3"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</row>
    <row r="279" spans="8:18" x14ac:dyDescent="0.3"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</row>
    <row r="280" spans="8:18" x14ac:dyDescent="0.3"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</row>
    <row r="281" spans="8:18" x14ac:dyDescent="0.3"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</row>
    <row r="282" spans="8:18" x14ac:dyDescent="0.3"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</row>
    <row r="283" spans="8:18" x14ac:dyDescent="0.3"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</row>
    <row r="284" spans="8:18" x14ac:dyDescent="0.3"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</row>
    <row r="285" spans="8:18" x14ac:dyDescent="0.3"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</row>
    <row r="286" spans="8:18" x14ac:dyDescent="0.3"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</row>
    <row r="287" spans="8:18" x14ac:dyDescent="0.3"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</row>
    <row r="288" spans="8:18" x14ac:dyDescent="0.3"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</row>
    <row r="289" spans="8:18" x14ac:dyDescent="0.3"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</row>
    <row r="290" spans="8:18" x14ac:dyDescent="0.3"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</row>
    <row r="291" spans="8:18" x14ac:dyDescent="0.3"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</row>
    <row r="292" spans="8:18" x14ac:dyDescent="0.3"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</row>
    <row r="293" spans="8:18" x14ac:dyDescent="0.3"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</row>
    <row r="294" spans="8:18" x14ac:dyDescent="0.3"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</row>
    <row r="295" spans="8:18" x14ac:dyDescent="0.3"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</row>
    <row r="296" spans="8:18" x14ac:dyDescent="0.3"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</row>
    <row r="297" spans="8:18" x14ac:dyDescent="0.3"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</row>
    <row r="298" spans="8:18" x14ac:dyDescent="0.3"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</row>
    <row r="299" spans="8:18" x14ac:dyDescent="0.3"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</row>
    <row r="300" spans="8:18" x14ac:dyDescent="0.3"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</row>
    <row r="301" spans="8:18" x14ac:dyDescent="0.3"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</row>
    <row r="302" spans="8:18" x14ac:dyDescent="0.3"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</row>
    <row r="303" spans="8:18" x14ac:dyDescent="0.3"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</row>
    <row r="304" spans="8:18" x14ac:dyDescent="0.3"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</row>
    <row r="305" spans="8:18" x14ac:dyDescent="0.3"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</row>
    <row r="306" spans="8:18" x14ac:dyDescent="0.3"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</row>
    <row r="307" spans="8:18" x14ac:dyDescent="0.3"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</row>
    <row r="308" spans="8:18" x14ac:dyDescent="0.3"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</row>
    <row r="309" spans="8:18" x14ac:dyDescent="0.3"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</row>
    <row r="310" spans="8:18" x14ac:dyDescent="0.3"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</row>
    <row r="311" spans="8:18" x14ac:dyDescent="0.3"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</row>
    <row r="312" spans="8:18" x14ac:dyDescent="0.3"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</row>
    <row r="313" spans="8:18" x14ac:dyDescent="0.3"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</row>
    <row r="314" spans="8:18" x14ac:dyDescent="0.3"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</row>
    <row r="315" spans="8:18" x14ac:dyDescent="0.3"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</row>
    <row r="316" spans="8:18" x14ac:dyDescent="0.3"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</row>
    <row r="317" spans="8:18" x14ac:dyDescent="0.3"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</row>
    <row r="318" spans="8:18" x14ac:dyDescent="0.3"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</row>
    <row r="319" spans="8:18" x14ac:dyDescent="0.3"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</row>
    <row r="320" spans="8:18" x14ac:dyDescent="0.3"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</row>
    <row r="321" spans="8:18" x14ac:dyDescent="0.3"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</row>
    <row r="322" spans="8:18" x14ac:dyDescent="0.3"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</row>
    <row r="323" spans="8:18" x14ac:dyDescent="0.3"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</row>
    <row r="324" spans="8:18" x14ac:dyDescent="0.3"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</row>
    <row r="325" spans="8:18" x14ac:dyDescent="0.3"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</row>
    <row r="326" spans="8:18" x14ac:dyDescent="0.3"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</row>
    <row r="327" spans="8:18" x14ac:dyDescent="0.3"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</row>
    <row r="328" spans="8:18" x14ac:dyDescent="0.3"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</row>
    <row r="329" spans="8:18" x14ac:dyDescent="0.3"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</row>
    <row r="330" spans="8:18" x14ac:dyDescent="0.3"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</row>
    <row r="331" spans="8:18" x14ac:dyDescent="0.3"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</row>
    <row r="332" spans="8:18" x14ac:dyDescent="0.3"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</row>
    <row r="333" spans="8:18" x14ac:dyDescent="0.3"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</row>
    <row r="334" spans="8:18" x14ac:dyDescent="0.3"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</row>
    <row r="335" spans="8:18" x14ac:dyDescent="0.3"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</row>
    <row r="336" spans="8:18" x14ac:dyDescent="0.3"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</row>
    <row r="337" spans="8:18" x14ac:dyDescent="0.3"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</row>
    <row r="338" spans="8:18" x14ac:dyDescent="0.3"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</row>
    <row r="339" spans="8:18" x14ac:dyDescent="0.3"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</row>
    <row r="340" spans="8:18" x14ac:dyDescent="0.3"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</row>
    <row r="341" spans="8:18" x14ac:dyDescent="0.3"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</row>
    <row r="342" spans="8:18" x14ac:dyDescent="0.3"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</row>
    <row r="343" spans="8:18" x14ac:dyDescent="0.3"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</row>
    <row r="344" spans="8:18" x14ac:dyDescent="0.3"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</row>
    <row r="345" spans="8:18" x14ac:dyDescent="0.3"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</row>
    <row r="346" spans="8:18" x14ac:dyDescent="0.3"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</row>
    <row r="347" spans="8:18" x14ac:dyDescent="0.3"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</row>
    <row r="348" spans="8:18" x14ac:dyDescent="0.3"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</row>
    <row r="349" spans="8:18" x14ac:dyDescent="0.3"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</row>
    <row r="350" spans="8:18" x14ac:dyDescent="0.3"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</row>
    <row r="351" spans="8:18" x14ac:dyDescent="0.3"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</row>
    <row r="352" spans="8:18" x14ac:dyDescent="0.3"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</row>
    <row r="353" spans="8:18" x14ac:dyDescent="0.3"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</row>
    <row r="354" spans="8:18" x14ac:dyDescent="0.3"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</row>
    <row r="355" spans="8:18" x14ac:dyDescent="0.3"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</row>
    <row r="356" spans="8:18" x14ac:dyDescent="0.3"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</row>
    <row r="357" spans="8:18" x14ac:dyDescent="0.3"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</row>
    <row r="358" spans="8:18" x14ac:dyDescent="0.3"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</row>
    <row r="359" spans="8:18" x14ac:dyDescent="0.3"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</row>
    <row r="360" spans="8:18" x14ac:dyDescent="0.3"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</row>
    <row r="361" spans="8:18" x14ac:dyDescent="0.3"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</row>
    <row r="362" spans="8:18" x14ac:dyDescent="0.3"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</row>
    <row r="363" spans="8:18" x14ac:dyDescent="0.3"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</row>
    <row r="364" spans="8:18" x14ac:dyDescent="0.3"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</row>
    <row r="365" spans="8:18" x14ac:dyDescent="0.3"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</row>
    <row r="366" spans="8:18" x14ac:dyDescent="0.3"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</row>
    <row r="367" spans="8:18" x14ac:dyDescent="0.3"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</row>
    <row r="368" spans="8:18" x14ac:dyDescent="0.3"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</row>
    <row r="369" spans="8:18" x14ac:dyDescent="0.3"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</row>
    <row r="370" spans="8:18" x14ac:dyDescent="0.3"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</row>
    <row r="371" spans="8:18" x14ac:dyDescent="0.3"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</row>
    <row r="372" spans="8:18" x14ac:dyDescent="0.3"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</row>
    <row r="373" spans="8:18" x14ac:dyDescent="0.3"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</row>
    <row r="374" spans="8:18" x14ac:dyDescent="0.3"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</row>
    <row r="375" spans="8:18" x14ac:dyDescent="0.3"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</row>
    <row r="376" spans="8:18" x14ac:dyDescent="0.3"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</row>
    <row r="377" spans="8:18" x14ac:dyDescent="0.3"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</row>
    <row r="378" spans="8:18" x14ac:dyDescent="0.3"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</row>
    <row r="379" spans="8:18" x14ac:dyDescent="0.3"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</row>
    <row r="380" spans="8:18" x14ac:dyDescent="0.3"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</row>
    <row r="381" spans="8:18" x14ac:dyDescent="0.3"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</row>
    <row r="382" spans="8:18" x14ac:dyDescent="0.3"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</row>
    <row r="383" spans="8:18" x14ac:dyDescent="0.3"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</row>
    <row r="384" spans="8:18" x14ac:dyDescent="0.3"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</row>
    <row r="385" spans="8:18" x14ac:dyDescent="0.3"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</row>
    <row r="386" spans="8:18" x14ac:dyDescent="0.3"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</row>
    <row r="387" spans="8:18" x14ac:dyDescent="0.3"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</row>
    <row r="388" spans="8:18" x14ac:dyDescent="0.3"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</row>
    <row r="389" spans="8:18" x14ac:dyDescent="0.3"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</row>
    <row r="390" spans="8:18" x14ac:dyDescent="0.3"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</row>
    <row r="391" spans="8:18" x14ac:dyDescent="0.3"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</row>
    <row r="392" spans="8:18" x14ac:dyDescent="0.3"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</row>
    <row r="393" spans="8:18" x14ac:dyDescent="0.3"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</row>
    <row r="394" spans="8:18" x14ac:dyDescent="0.3"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</row>
    <row r="395" spans="8:18" x14ac:dyDescent="0.3"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</row>
    <row r="396" spans="8:18" x14ac:dyDescent="0.3"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</row>
  </sheetData>
  <autoFilter ref="A2:G159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2170"/>
  <sheetViews>
    <sheetView zoomScale="90" zoomScaleNormal="90" workbookViewId="0">
      <selection activeCell="A3" sqref="A3"/>
    </sheetView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96" customWidth="1"/>
    <col min="5" max="5" width="45.5546875" bestFit="1" customWidth="1"/>
    <col min="7" max="7" width="12.6640625" bestFit="1" customWidth="1"/>
    <col min="11" max="11" width="12" style="2" bestFit="1" customWidth="1"/>
    <col min="13" max="13" width="12" style="2" bestFit="1" customWidth="1"/>
    <col min="14" max="14" width="13" bestFit="1" customWidth="1"/>
  </cols>
  <sheetData>
    <row r="1" spans="1:17" x14ac:dyDescent="0.3">
      <c r="A1" s="168" t="s">
        <v>170</v>
      </c>
      <c r="B1" s="169">
        <f>SUM(B3:B1699)</f>
        <v>31101.340000000004</v>
      </c>
      <c r="C1" s="170"/>
      <c r="D1" s="171" t="s">
        <v>721</v>
      </c>
      <c r="E1" s="172"/>
      <c r="F1" t="s">
        <v>5</v>
      </c>
      <c r="G1" s="9">
        <f>SUM(G3:G1664)</f>
        <v>2344916.9999999995</v>
      </c>
      <c r="J1" t="s">
        <v>780</v>
      </c>
      <c r="K1" s="11">
        <f>SUM(K3:K20)</f>
        <v>2344916.9999999991</v>
      </c>
      <c r="L1" s="38">
        <f>SUM(K3:K15)-'DRVs Duelos'!D38</f>
        <v>0</v>
      </c>
      <c r="M1" t="s">
        <v>670</v>
      </c>
      <c r="N1" s="11">
        <f>SUM(N3:N10)</f>
        <v>754314.68999999983</v>
      </c>
      <c r="O1" s="37"/>
      <c r="P1" t="s">
        <v>781</v>
      </c>
      <c r="Q1" s="11">
        <f>SUM(Q3:Q10)</f>
        <v>2344916.9999999991</v>
      </c>
    </row>
    <row r="2" spans="1:17" x14ac:dyDescent="0.3">
      <c r="A2" s="168" t="s">
        <v>170</v>
      </c>
      <c r="B2" s="168" t="s">
        <v>172</v>
      </c>
      <c r="C2" s="168" t="s">
        <v>6</v>
      </c>
      <c r="D2" s="173" t="s">
        <v>672</v>
      </c>
      <c r="E2" s="174"/>
      <c r="F2" t="s">
        <v>5</v>
      </c>
      <c r="G2" t="s">
        <v>173</v>
      </c>
      <c r="H2" t="s">
        <v>6</v>
      </c>
      <c r="P2" s="2"/>
    </row>
    <row r="3" spans="1:17" x14ac:dyDescent="0.3">
      <c r="A3" s="168">
        <v>12005</v>
      </c>
      <c r="B3" s="168">
        <v>2357.37</v>
      </c>
      <c r="C3" s="175">
        <f>VLOOKUP(A3,'K1 Duelos'!$B$10:$D$43,3,0)-B3</f>
        <v>0</v>
      </c>
      <c r="D3" s="171"/>
      <c r="E3" s="176"/>
      <c r="F3">
        <v>10052</v>
      </c>
      <c r="G3">
        <v>10469.84</v>
      </c>
      <c r="H3" s="12">
        <f>VLOOKUP(F3,'JGs Duelos'!$B$3:$D$146,3,0)-G3</f>
        <v>0</v>
      </c>
      <c r="I3" s="12"/>
      <c r="J3">
        <v>151</v>
      </c>
      <c r="K3" s="2">
        <v>173591.39999999988</v>
      </c>
      <c r="M3" s="2" t="s">
        <v>663</v>
      </c>
      <c r="N3" s="9">
        <v>74218.600000000006</v>
      </c>
      <c r="P3" s="2" t="s">
        <v>663</v>
      </c>
      <c r="Q3" s="9">
        <v>331030.19999999984</v>
      </c>
    </row>
    <row r="4" spans="1:17" x14ac:dyDescent="0.3">
      <c r="A4" s="168">
        <v>12006</v>
      </c>
      <c r="B4" s="168">
        <v>458.01</v>
      </c>
      <c r="C4" s="175">
        <f>VLOOKUP(A4,'K1 Duelos'!$B$10:$D$43,3,0)-B4</f>
        <v>0</v>
      </c>
      <c r="D4" s="171"/>
      <c r="E4" s="176"/>
      <c r="F4">
        <v>10093</v>
      </c>
      <c r="G4">
        <v>23537.049999999996</v>
      </c>
      <c r="H4" s="12">
        <f>VLOOKUP(F4,'JGs Duelos'!$B$3:$D$146,3,0)-G4</f>
        <v>0</v>
      </c>
      <c r="I4" s="12"/>
      <c r="J4">
        <v>152</v>
      </c>
      <c r="K4" s="2">
        <v>160787.01999999993</v>
      </c>
      <c r="M4" s="2" t="s">
        <v>664</v>
      </c>
      <c r="N4" s="91">
        <v>152611.18000000002</v>
      </c>
      <c r="P4" s="2" t="s">
        <v>664</v>
      </c>
      <c r="Q4" s="9">
        <v>318601.5499999997</v>
      </c>
    </row>
    <row r="5" spans="1:17" x14ac:dyDescent="0.3">
      <c r="A5" s="168">
        <v>12011</v>
      </c>
      <c r="B5" s="168">
        <v>643.33000000000004</v>
      </c>
      <c r="C5" s="175">
        <f>VLOOKUP(A5,'K1 Duelos'!$B$10:$D$43,3,0)-B5</f>
        <v>0</v>
      </c>
      <c r="D5" s="171"/>
      <c r="E5" s="176"/>
      <c r="F5">
        <v>10515</v>
      </c>
      <c r="G5">
        <v>15155.990000000005</v>
      </c>
      <c r="H5" s="12">
        <f>VLOOKUP(F5,'JGs Duelos'!$B$3:$D$146,3,0)-G5</f>
        <v>0</v>
      </c>
      <c r="I5" s="12"/>
      <c r="J5">
        <v>153</v>
      </c>
      <c r="K5" s="2">
        <v>130384.46999999988</v>
      </c>
      <c r="M5" s="2" t="s">
        <v>665</v>
      </c>
      <c r="N5" s="91">
        <v>153686.78999999998</v>
      </c>
      <c r="P5" s="2" t="s">
        <v>665</v>
      </c>
      <c r="Q5" s="9">
        <v>299775.46000000002</v>
      </c>
    </row>
    <row r="6" spans="1:17" x14ac:dyDescent="0.3">
      <c r="A6" s="168">
        <v>12013</v>
      </c>
      <c r="B6" s="168">
        <v>1710.4</v>
      </c>
      <c r="C6" s="175">
        <f>VLOOKUP(A6,'K1 Duelos'!$B$10:$D$43,3,0)-B6</f>
        <v>0</v>
      </c>
      <c r="D6" s="171"/>
      <c r="E6" s="176"/>
      <c r="F6">
        <v>11493</v>
      </c>
      <c r="G6">
        <v>16173.500000000004</v>
      </c>
      <c r="H6" s="12">
        <f>VLOOKUP(F6,'JGs Duelos'!$B$3:$D$146,3,0)-G6</f>
        <v>0</v>
      </c>
      <c r="I6" s="12"/>
      <c r="J6">
        <v>155</v>
      </c>
      <c r="K6" s="2">
        <v>174792.2200000002</v>
      </c>
      <c r="M6" s="2" t="s">
        <v>666</v>
      </c>
      <c r="N6" s="9">
        <v>76529.23000000004</v>
      </c>
      <c r="P6" s="2" t="s">
        <v>666</v>
      </c>
      <c r="Q6" s="9">
        <v>307624.72000000003</v>
      </c>
    </row>
    <row r="7" spans="1:17" x14ac:dyDescent="0.3">
      <c r="A7" s="168">
        <v>12014</v>
      </c>
      <c r="B7" s="168">
        <v>1125</v>
      </c>
      <c r="C7" s="175">
        <f>VLOOKUP(A7,'K1 Duelos'!$B$10:$D$43,3,0)-B7</f>
        <v>0</v>
      </c>
      <c r="D7" s="171"/>
      <c r="E7" s="176"/>
      <c r="F7">
        <v>1180</v>
      </c>
      <c r="G7">
        <v>15942.099999999999</v>
      </c>
      <c r="H7" s="12">
        <f>VLOOKUP(F7,'JGs Duelos'!$B$3:$D$146,3,0)-G7</f>
        <v>0</v>
      </c>
      <c r="I7" s="12"/>
      <c r="J7">
        <v>156</v>
      </c>
      <c r="K7" s="2">
        <v>203688.18999999992</v>
      </c>
      <c r="M7" s="2" t="s">
        <v>667</v>
      </c>
      <c r="N7" s="92">
        <v>102419.18999999999</v>
      </c>
      <c r="P7" s="2" t="s">
        <v>667</v>
      </c>
      <c r="Q7" s="92">
        <v>360750.46999999974</v>
      </c>
    </row>
    <row r="8" spans="1:17" x14ac:dyDescent="0.3">
      <c r="A8" s="168">
        <v>12016</v>
      </c>
      <c r="B8" s="168">
        <v>411.99</v>
      </c>
      <c r="C8" s="175">
        <f>VLOOKUP(A8,'K1 Duelos'!$B$10:$D$43,3,0)-B8</f>
        <v>0</v>
      </c>
      <c r="D8" s="171"/>
      <c r="E8" s="176"/>
      <c r="F8">
        <v>12</v>
      </c>
      <c r="G8">
        <v>15243.559999999998</v>
      </c>
      <c r="H8" s="12">
        <f>VLOOKUP(F8,'JGs Duelos'!$B$3:$D$146,3,0)-G8</f>
        <v>0</v>
      </c>
      <c r="I8" s="12"/>
      <c r="J8">
        <v>157</v>
      </c>
      <c r="K8" s="2">
        <v>248145.29000000007</v>
      </c>
      <c r="M8" s="2" t="s">
        <v>668</v>
      </c>
      <c r="N8" s="9">
        <v>178201.87999999995</v>
      </c>
      <c r="P8" s="2" t="s">
        <v>668</v>
      </c>
      <c r="Q8" s="9">
        <v>488224.95</v>
      </c>
    </row>
    <row r="9" spans="1:17" x14ac:dyDescent="0.3">
      <c r="A9" s="168">
        <v>12018</v>
      </c>
      <c r="B9" s="168">
        <v>3049.82</v>
      </c>
      <c r="C9" s="175">
        <f>VLOOKUP(A9,'K1 Duelos'!$B$10:$D$43,3,0)-B9</f>
        <v>0</v>
      </c>
      <c r="D9" s="171"/>
      <c r="E9" s="176"/>
      <c r="F9">
        <v>12026</v>
      </c>
      <c r="G9">
        <v>926.89</v>
      </c>
      <c r="H9" s="12" t="e">
        <f>VLOOKUP(F9,'JGs Duelos'!$B$3:$D$146,3,0)-G9</f>
        <v>#N/A</v>
      </c>
      <c r="I9" s="12" t="s">
        <v>833</v>
      </c>
      <c r="J9">
        <v>158</v>
      </c>
      <c r="K9" s="2">
        <v>254827.25999999995</v>
      </c>
      <c r="M9" s="2" t="s">
        <v>669</v>
      </c>
      <c r="N9" s="9">
        <v>16647.819999999996</v>
      </c>
      <c r="P9" s="2" t="s">
        <v>669</v>
      </c>
      <c r="Q9" s="9">
        <f>237044.23+1865.42</f>
        <v>238909.65000000002</v>
      </c>
    </row>
    <row r="10" spans="1:17" x14ac:dyDescent="0.3">
      <c r="A10" s="168">
        <v>12025</v>
      </c>
      <c r="B10" s="168">
        <v>596.44000000000005</v>
      </c>
      <c r="C10" s="175">
        <f>VLOOKUP(A10,'K1 Duelos'!$B$10:$D$43,3,0)-B10</f>
        <v>0</v>
      </c>
      <c r="D10" s="171"/>
      <c r="E10" s="176"/>
      <c r="F10">
        <v>1287</v>
      </c>
      <c r="G10">
        <v>13696.980000000007</v>
      </c>
      <c r="H10" s="12">
        <f>VLOOKUP(F10,'JGs Duelos'!$B$3:$D$146,3,0)-G10</f>
        <v>0</v>
      </c>
      <c r="I10" s="12"/>
      <c r="J10">
        <v>159</v>
      </c>
      <c r="K10" s="2">
        <v>140530.57999999993</v>
      </c>
      <c r="P10" s="2"/>
    </row>
    <row r="11" spans="1:17" x14ac:dyDescent="0.3">
      <c r="A11" s="168">
        <v>28003</v>
      </c>
      <c r="B11" s="168">
        <v>640.04999999999995</v>
      </c>
      <c r="C11" s="175">
        <f>VLOOKUP(A11,'K1 Duelos'!$B$10:$D$43,3,0)-B11</f>
        <v>0</v>
      </c>
      <c r="D11" s="171"/>
      <c r="E11" s="176"/>
      <c r="F11">
        <v>13107</v>
      </c>
      <c r="G11">
        <v>13433.12</v>
      </c>
      <c r="H11" s="12">
        <f>VLOOKUP(F11,'JGs Duelos'!$B$3:$D$146,3,0)-G11</f>
        <v>0</v>
      </c>
      <c r="I11" s="12"/>
      <c r="J11">
        <v>160</v>
      </c>
      <c r="K11" s="2">
        <v>239740.21999999983</v>
      </c>
      <c r="P11" s="2"/>
    </row>
    <row r="12" spans="1:17" x14ac:dyDescent="0.3">
      <c r="A12" s="168">
        <v>30070</v>
      </c>
      <c r="B12" s="168">
        <v>1312.14</v>
      </c>
      <c r="C12" s="175">
        <f>VLOOKUP(A12,'K1 Duelos'!$B$10:$D$43,3,0)-B12</f>
        <v>0</v>
      </c>
      <c r="D12" s="171"/>
      <c r="E12" s="176"/>
      <c r="F12">
        <v>13112</v>
      </c>
      <c r="G12">
        <v>12887.119999999999</v>
      </c>
      <c r="H12" s="12">
        <f>VLOOKUP(F12,'JGs Duelos'!$B$3:$D$146,3,0)-G12</f>
        <v>4539.4799999999996</v>
      </c>
      <c r="I12" s="12" t="s">
        <v>827</v>
      </c>
      <c r="J12">
        <v>161</v>
      </c>
      <c r="K12" s="2">
        <v>188713.20000000007</v>
      </c>
      <c r="M12" s="90" t="s">
        <v>661</v>
      </c>
      <c r="N12" s="103">
        <f>+N4+N5</f>
        <v>306297.96999999997</v>
      </c>
      <c r="P12" s="2"/>
    </row>
    <row r="13" spans="1:17" x14ac:dyDescent="0.3">
      <c r="A13" s="168">
        <v>39485</v>
      </c>
      <c r="B13" s="168">
        <v>50.61</v>
      </c>
      <c r="C13" s="175" t="e">
        <f>VLOOKUP(A13,'K1 Duelos'!$B$10:$D$43,3,0)-B13</f>
        <v>#N/A</v>
      </c>
      <c r="D13" s="171" t="s">
        <v>839</v>
      </c>
      <c r="E13" s="176"/>
      <c r="F13">
        <v>136</v>
      </c>
      <c r="G13">
        <v>15627.019999999997</v>
      </c>
      <c r="H13" s="12">
        <f>VLOOKUP(F13,'JGs Duelos'!$B$3:$D$146,3,0)-G13</f>
        <v>0</v>
      </c>
      <c r="I13" s="12"/>
      <c r="J13">
        <v>162</v>
      </c>
      <c r="K13" s="2">
        <v>212748.43999999971</v>
      </c>
      <c r="M13" s="90" t="s">
        <v>662</v>
      </c>
      <c r="N13" s="93">
        <f>+N3+N6+N7+N8+N9</f>
        <v>448016.72</v>
      </c>
      <c r="P13" s="2"/>
    </row>
    <row r="14" spans="1:17" x14ac:dyDescent="0.3">
      <c r="A14" s="168">
        <v>39770</v>
      </c>
      <c r="B14" s="168">
        <v>991.52</v>
      </c>
      <c r="C14" s="175">
        <f>VLOOKUP(A14,'K1 Duelos'!$B$10:$D$43,3,0)-B14</f>
        <v>0</v>
      </c>
      <c r="D14" s="171"/>
      <c r="E14" s="176"/>
      <c r="F14">
        <v>1458</v>
      </c>
      <c r="G14">
        <v>10992.740000000002</v>
      </c>
      <c r="H14" s="12">
        <f>VLOOKUP(F14,'JGs Duelos'!$B$3:$D$146,3,0)-G14</f>
        <v>0</v>
      </c>
      <c r="I14" s="12"/>
      <c r="J14">
        <v>163</v>
      </c>
      <c r="K14" s="2">
        <v>161865.88000000006</v>
      </c>
      <c r="P14" s="2"/>
    </row>
    <row r="15" spans="1:17" x14ac:dyDescent="0.3">
      <c r="A15" s="168">
        <v>39771</v>
      </c>
      <c r="B15" s="168">
        <v>789.50999999999988</v>
      </c>
      <c r="C15" s="175">
        <f>VLOOKUP(A15,'K1 Duelos'!$B$10:$D$43,3,0)-B15</f>
        <v>0</v>
      </c>
      <c r="D15" s="171"/>
      <c r="E15" s="176"/>
      <c r="F15">
        <v>1465</v>
      </c>
      <c r="G15">
        <v>32234.720000000001</v>
      </c>
      <c r="H15" s="12">
        <f>VLOOKUP(F15,'JGs Duelos'!$B$3:$D$146,3,0)-G15</f>
        <v>0</v>
      </c>
      <c r="I15" s="12"/>
      <c r="J15">
        <v>182</v>
      </c>
      <c r="K15" s="2">
        <v>31101.339999999986</v>
      </c>
      <c r="L15" s="36">
        <f>+K15-B1</f>
        <v>0</v>
      </c>
      <c r="P15" s="2"/>
    </row>
    <row r="16" spans="1:17" x14ac:dyDescent="0.3">
      <c r="A16" s="168">
        <v>39774</v>
      </c>
      <c r="B16" s="168">
        <v>465.89</v>
      </c>
      <c r="C16" s="175">
        <f>VLOOKUP(A16,'K1 Duelos'!$B$10:$D$43,3,0)-B16</f>
        <v>0</v>
      </c>
      <c r="D16" s="171"/>
      <c r="E16" s="176"/>
      <c r="F16">
        <v>151</v>
      </c>
      <c r="G16">
        <v>4163.51</v>
      </c>
      <c r="H16" s="12">
        <f>VLOOKUP(F16,'JGs Duelos'!$B$3:$D$146,3,0)-G16</f>
        <v>0</v>
      </c>
      <c r="I16" s="12"/>
      <c r="J16">
        <v>188</v>
      </c>
      <c r="K16" s="2">
        <f>6695.91+306.67+1865.42</f>
        <v>8868</v>
      </c>
      <c r="P16" s="2"/>
    </row>
    <row r="17" spans="1:16" x14ac:dyDescent="0.3">
      <c r="A17" s="168">
        <v>39803</v>
      </c>
      <c r="B17" s="168">
        <v>968.52</v>
      </c>
      <c r="C17" s="175">
        <f>VLOOKUP(A17,'K1 Duelos'!$B$10:$D$43,3,0)-B17</f>
        <v>0</v>
      </c>
      <c r="D17" s="171"/>
      <c r="E17" s="176"/>
      <c r="F17">
        <v>1526</v>
      </c>
      <c r="G17">
        <v>45363.550000000032</v>
      </c>
      <c r="H17" s="12">
        <f>VLOOKUP(F17,'JGs Duelos'!$B$3:$D$146,3,0)-G17</f>
        <v>0</v>
      </c>
      <c r="I17" s="12"/>
      <c r="J17">
        <v>192</v>
      </c>
      <c r="K17" s="2">
        <v>926.89</v>
      </c>
      <c r="P17" s="2"/>
    </row>
    <row r="18" spans="1:16" x14ac:dyDescent="0.3">
      <c r="A18" s="168">
        <v>39833</v>
      </c>
      <c r="B18" s="168">
        <v>2181.54</v>
      </c>
      <c r="C18" s="175">
        <f>VLOOKUP(A18,'K1 Duelos'!$B$10:$D$43,3,0)-B18</f>
        <v>0</v>
      </c>
      <c r="D18" s="171"/>
      <c r="E18" s="176"/>
      <c r="F18">
        <v>1531</v>
      </c>
      <c r="G18">
        <v>16170.709999999997</v>
      </c>
      <c r="H18" s="12">
        <f>VLOOKUP(F18,'JGs Duelos'!$B$3:$D$146,3,0)-G18</f>
        <v>0</v>
      </c>
      <c r="I18" s="12"/>
      <c r="J18">
        <v>530</v>
      </c>
      <c r="K18" s="2">
        <v>14206.6</v>
      </c>
      <c r="P18" s="2"/>
    </row>
    <row r="19" spans="1:16" x14ac:dyDescent="0.3">
      <c r="A19" s="168">
        <v>52418</v>
      </c>
      <c r="B19" s="168">
        <v>1311.1399999999999</v>
      </c>
      <c r="C19" s="175">
        <f>VLOOKUP(A19,'K1 Duelos'!$B$10:$D$43,3,0)-B19</f>
        <v>0</v>
      </c>
      <c r="D19" s="171"/>
      <c r="E19" s="176"/>
      <c r="F19">
        <v>1533</v>
      </c>
      <c r="G19">
        <v>19857.439999999991</v>
      </c>
      <c r="H19" s="12">
        <f>VLOOKUP(F19,'JGs Duelos'!$B$3:$D$146,3,0)-G19</f>
        <v>0</v>
      </c>
      <c r="I19" s="12"/>
      <c r="P19" s="2"/>
    </row>
    <row r="20" spans="1:16" x14ac:dyDescent="0.3">
      <c r="A20" s="168">
        <v>53461</v>
      </c>
      <c r="B20" s="168">
        <v>1363.3099999999997</v>
      </c>
      <c r="C20" s="175">
        <f>VLOOKUP(A20,'K1 Duelos'!$B$10:$D$43,3,0)-B20</f>
        <v>0</v>
      </c>
      <c r="D20" s="171"/>
      <c r="E20" s="176"/>
      <c r="F20">
        <v>1576</v>
      </c>
      <c r="G20">
        <v>15781.939999999999</v>
      </c>
      <c r="H20" s="12">
        <f>VLOOKUP(F20,'JGs Duelos'!$B$3:$D$146,3,0)-G20</f>
        <v>0</v>
      </c>
      <c r="I20" s="12"/>
      <c r="P20" s="2"/>
    </row>
    <row r="21" spans="1:16" x14ac:dyDescent="0.3">
      <c r="A21" s="168">
        <v>53566</v>
      </c>
      <c r="B21" s="168">
        <v>1963.9399999999998</v>
      </c>
      <c r="C21" s="175">
        <f>VLOOKUP(A21,'K1 Duelos'!$B$10:$D$43,3,0)-B21</f>
        <v>0</v>
      </c>
      <c r="D21" s="171"/>
      <c r="E21" s="176"/>
      <c r="F21">
        <v>1578</v>
      </c>
      <c r="G21">
        <v>37708.420000000013</v>
      </c>
      <c r="H21" s="12">
        <f>VLOOKUP(F21,'JGs Duelos'!$B$3:$D$146,3,0)-G21</f>
        <v>0</v>
      </c>
      <c r="I21" s="12"/>
      <c r="P21" s="2"/>
    </row>
    <row r="22" spans="1:16" x14ac:dyDescent="0.3">
      <c r="A22" s="168">
        <v>53759</v>
      </c>
      <c r="B22" s="168">
        <v>1219.0800000000002</v>
      </c>
      <c r="C22" s="175">
        <f>VLOOKUP(A22,'K1 Duelos'!$B$10:$D$43,3,0)-B22</f>
        <v>0</v>
      </c>
      <c r="D22" s="171"/>
      <c r="E22" s="176"/>
      <c r="F22">
        <v>1581</v>
      </c>
      <c r="G22">
        <v>8925.49</v>
      </c>
      <c r="H22" s="12">
        <f>VLOOKUP(F22,'JGs Duelos'!$B$3:$D$146,3,0)-G22</f>
        <v>0</v>
      </c>
      <c r="I22" s="12"/>
      <c r="P22" s="2"/>
    </row>
    <row r="23" spans="1:16" x14ac:dyDescent="0.3">
      <c r="A23" s="168">
        <v>53863</v>
      </c>
      <c r="B23" s="168">
        <v>989.33999999999992</v>
      </c>
      <c r="C23" s="175">
        <f>VLOOKUP(A23,'K1 Duelos'!$B$10:$D$43,3,0)-B23</f>
        <v>0</v>
      </c>
      <c r="D23" s="171"/>
      <c r="E23" s="176"/>
      <c r="F23">
        <v>1592</v>
      </c>
      <c r="G23">
        <v>11168.079999999998</v>
      </c>
      <c r="H23" s="12">
        <f>VLOOKUP(F23,'JGs Duelos'!$B$3:$D$146,3,0)-G23</f>
        <v>0</v>
      </c>
      <c r="I23" s="12"/>
      <c r="P23" s="2"/>
    </row>
    <row r="24" spans="1:16" x14ac:dyDescent="0.3">
      <c r="A24" s="168">
        <v>53889</v>
      </c>
      <c r="B24" s="168">
        <v>517</v>
      </c>
      <c r="C24" s="175">
        <f>VLOOKUP(A24,'K1 Duelos'!$B$10:$D$43,3,0)-B24</f>
        <v>0</v>
      </c>
      <c r="D24" s="171"/>
      <c r="E24" s="176"/>
      <c r="F24">
        <v>1650</v>
      </c>
      <c r="G24">
        <v>4492.5099999999993</v>
      </c>
      <c r="H24" s="12">
        <f>VLOOKUP(F24,'JGs Duelos'!$B$3:$D$146,3,0)-G24</f>
        <v>0</v>
      </c>
      <c r="I24" s="12"/>
      <c r="P24" s="2"/>
    </row>
    <row r="25" spans="1:16" x14ac:dyDescent="0.3">
      <c r="A25" s="168">
        <v>53906</v>
      </c>
      <c r="B25" s="168">
        <v>27.630000000000003</v>
      </c>
      <c r="C25" s="175">
        <f>VLOOKUP(A25,'K1 Duelos'!$B$10:$D$43,3,0)-B25</f>
        <v>0</v>
      </c>
      <c r="D25" s="171"/>
      <c r="E25" s="176"/>
      <c r="F25">
        <v>1691</v>
      </c>
      <c r="G25">
        <v>13357.970000000001</v>
      </c>
      <c r="H25" s="12">
        <f>VLOOKUP(F25,'JGs Duelos'!$B$3:$D$146,3,0)-G25</f>
        <v>0</v>
      </c>
      <c r="I25" s="12"/>
      <c r="P25" s="2"/>
    </row>
    <row r="26" spans="1:16" x14ac:dyDescent="0.3">
      <c r="A26" s="168">
        <v>53907</v>
      </c>
      <c r="B26" s="168">
        <v>1102.44</v>
      </c>
      <c r="C26" s="175">
        <f>VLOOKUP(A26,'K1 Duelos'!$B$10:$D$43,3,0)-B26</f>
        <v>0</v>
      </c>
      <c r="D26" s="171"/>
      <c r="E26" s="176"/>
      <c r="F26">
        <v>1742</v>
      </c>
      <c r="G26">
        <v>14235.820000000005</v>
      </c>
      <c r="H26" s="12">
        <f>VLOOKUP(F26,'JGs Duelos'!$B$3:$D$146,3,0)-G26</f>
        <v>0</v>
      </c>
      <c r="I26" s="12"/>
      <c r="P26" s="2"/>
    </row>
    <row r="27" spans="1:16" x14ac:dyDescent="0.3">
      <c r="A27" s="168">
        <v>53908</v>
      </c>
      <c r="B27" s="168">
        <v>194.39999999999998</v>
      </c>
      <c r="C27" s="175">
        <f>VLOOKUP(A27,'K1 Duelos'!$B$10:$D$43,3,0)-B27</f>
        <v>0</v>
      </c>
      <c r="D27" s="171"/>
      <c r="E27" s="176"/>
      <c r="F27">
        <v>1767</v>
      </c>
      <c r="G27">
        <v>16542.399999999998</v>
      </c>
      <c r="H27" s="12">
        <f>VLOOKUP(F27,'JGs Duelos'!$B$3:$D$146,3,0)-G27</f>
        <v>0</v>
      </c>
      <c r="I27" s="12"/>
      <c r="P27" s="2"/>
    </row>
    <row r="28" spans="1:16" x14ac:dyDescent="0.3">
      <c r="A28" s="168">
        <v>53910</v>
      </c>
      <c r="B28" s="168">
        <v>443.77</v>
      </c>
      <c r="C28" s="175">
        <f>VLOOKUP(A28,'K1 Duelos'!$B$10:$D$43,3,0)-B28</f>
        <v>0</v>
      </c>
      <c r="D28" s="171"/>
      <c r="E28" s="176"/>
      <c r="F28">
        <v>1789</v>
      </c>
      <c r="G28">
        <v>9748.1399999999976</v>
      </c>
      <c r="H28" s="12">
        <f>VLOOKUP(F28,'JGs Duelos'!$B$3:$D$146,3,0)-G28</f>
        <v>0</v>
      </c>
      <c r="I28" s="12"/>
      <c r="P28" s="2"/>
    </row>
    <row r="29" spans="1:16" x14ac:dyDescent="0.3">
      <c r="A29" s="168">
        <v>53936</v>
      </c>
      <c r="B29" s="168">
        <v>604.48</v>
      </c>
      <c r="C29" s="175">
        <f>VLOOKUP(A29,'K1 Duelos'!$B$10:$D$43,3,0)-B29</f>
        <v>0</v>
      </c>
      <c r="D29" s="171"/>
      <c r="E29" s="176"/>
      <c r="F29">
        <v>1821</v>
      </c>
      <c r="G29">
        <v>7238.4199999999992</v>
      </c>
      <c r="H29" s="12">
        <f>VLOOKUP(F29,'JGs Duelos'!$B$3:$D$146,3,0)-G29</f>
        <v>0</v>
      </c>
      <c r="I29" s="12"/>
      <c r="P29" s="2"/>
    </row>
    <row r="30" spans="1:16" x14ac:dyDescent="0.3">
      <c r="A30" s="168">
        <v>53937</v>
      </c>
      <c r="B30" s="168">
        <v>661.56000000000006</v>
      </c>
      <c r="C30" s="175">
        <f>VLOOKUP(A30,'K1 Duelos'!$B$10:$D$43,3,0)-B30</f>
        <v>0</v>
      </c>
      <c r="D30" s="171"/>
      <c r="E30" s="176"/>
      <c r="F30">
        <v>1906</v>
      </c>
      <c r="G30">
        <v>16699.59</v>
      </c>
      <c r="H30" s="12">
        <f>VLOOKUP(F30,'JGs Duelos'!$B$3:$D$146,3,0)-G30</f>
        <v>0</v>
      </c>
      <c r="I30" s="12"/>
      <c r="P30" s="2"/>
    </row>
    <row r="31" spans="1:16" x14ac:dyDescent="0.3">
      <c r="A31" s="168">
        <v>53967</v>
      </c>
      <c r="B31" s="168">
        <v>88.85</v>
      </c>
      <c r="C31" s="175">
        <f>VLOOKUP(A31,'K1 Duelos'!$B$10:$D$43,3,0)-B31</f>
        <v>0</v>
      </c>
      <c r="D31" s="171"/>
      <c r="E31" s="176"/>
      <c r="F31">
        <v>1921</v>
      </c>
      <c r="G31">
        <v>11674.659999999998</v>
      </c>
      <c r="H31" s="12">
        <f>VLOOKUP(F31,'JGs Duelos'!$B$3:$D$146,3,0)-G31</f>
        <v>0</v>
      </c>
      <c r="I31" s="12"/>
      <c r="P31" s="2"/>
    </row>
    <row r="32" spans="1:16" x14ac:dyDescent="0.3">
      <c r="A32" s="168">
        <v>53968</v>
      </c>
      <c r="B32" s="168">
        <v>1920.68</v>
      </c>
      <c r="C32" s="175">
        <f>VLOOKUP(A32,'K1 Duelos'!$B$10:$D$43,3,0)-B32</f>
        <v>0</v>
      </c>
      <c r="D32" s="171"/>
      <c r="E32" s="176"/>
      <c r="F32">
        <v>193</v>
      </c>
      <c r="G32">
        <v>8091.4200000000028</v>
      </c>
      <c r="H32" s="12">
        <f>VLOOKUP(F32,'JGs Duelos'!$B$3:$D$146,3,0)-G32</f>
        <v>0</v>
      </c>
      <c r="I32" s="12"/>
      <c r="P32" s="2"/>
    </row>
    <row r="33" spans="1:16" x14ac:dyDescent="0.3">
      <c r="A33" s="168">
        <v>53978</v>
      </c>
      <c r="B33" s="168">
        <v>158.11000000000001</v>
      </c>
      <c r="C33" s="175">
        <f>VLOOKUP(A33,'K1 Duelos'!$B$10:$D$43,3,0)-B33</f>
        <v>0</v>
      </c>
      <c r="D33" s="171"/>
      <c r="E33" s="176"/>
      <c r="F33">
        <v>20167</v>
      </c>
      <c r="G33">
        <v>14646</v>
      </c>
      <c r="H33" s="12">
        <f>VLOOKUP(F33,'JGs Duelos'!$B$3:$D$146,3,0)-G33</f>
        <v>0</v>
      </c>
      <c r="I33" s="12"/>
      <c r="P33" s="2"/>
    </row>
    <row r="34" spans="1:16" x14ac:dyDescent="0.3">
      <c r="A34" s="168">
        <v>53979</v>
      </c>
      <c r="B34" s="168">
        <v>783.46999999999991</v>
      </c>
      <c r="C34" s="175">
        <f>VLOOKUP(A34,'K1 Duelos'!$B$10:$D$43,3,0)-B34</f>
        <v>0</v>
      </c>
      <c r="D34" s="171"/>
      <c r="E34" s="176"/>
      <c r="F34">
        <v>239</v>
      </c>
      <c r="G34">
        <v>15526.199999999995</v>
      </c>
      <c r="H34" s="12">
        <f>VLOOKUP(F34,'JGs Duelos'!$B$3:$D$146,3,0)-G34</f>
        <v>0</v>
      </c>
      <c r="I34" s="12"/>
      <c r="P34" s="2"/>
    </row>
    <row r="35" spans="1:16" x14ac:dyDescent="0.3">
      <c r="A35" s="168"/>
      <c r="B35" s="168"/>
      <c r="C35" s="175"/>
      <c r="D35" s="171"/>
      <c r="E35" s="176"/>
      <c r="F35">
        <v>2421</v>
      </c>
      <c r="G35">
        <v>20594.999999999996</v>
      </c>
      <c r="H35" s="12">
        <f>VLOOKUP(F35,'JGs Duelos'!$B$3:$D$146,3,0)-G35</f>
        <v>0</v>
      </c>
      <c r="I35" s="12"/>
    </row>
    <row r="36" spans="1:16" x14ac:dyDescent="0.3">
      <c r="A36" s="168"/>
      <c r="B36" s="168"/>
      <c r="C36" s="175"/>
      <c r="D36" s="171"/>
      <c r="E36" s="176"/>
      <c r="F36">
        <v>2441</v>
      </c>
      <c r="G36">
        <v>11116.85</v>
      </c>
      <c r="H36" s="12">
        <f>VLOOKUP(F36,'JGs Duelos'!$B$3:$D$146,3,0)-G36</f>
        <v>0</v>
      </c>
      <c r="I36" s="12"/>
    </row>
    <row r="37" spans="1:16" x14ac:dyDescent="0.3">
      <c r="A37" s="168"/>
      <c r="B37" s="168"/>
      <c r="C37" s="175"/>
      <c r="D37" s="171"/>
      <c r="E37" s="176"/>
      <c r="F37">
        <v>25060</v>
      </c>
      <c r="G37">
        <v>11764.960000000001</v>
      </c>
      <c r="H37" s="12">
        <f>VLOOKUP(F37,'JGs Duelos'!$B$3:$D$146,3,0)-G37</f>
        <v>0</v>
      </c>
      <c r="I37" s="12"/>
    </row>
    <row r="38" spans="1:16" x14ac:dyDescent="0.3">
      <c r="A38" s="168"/>
      <c r="B38" s="168"/>
      <c r="C38" s="175"/>
      <c r="D38" s="171"/>
      <c r="E38" s="176"/>
      <c r="F38">
        <v>25088</v>
      </c>
      <c r="G38">
        <v>18957.46</v>
      </c>
      <c r="H38" s="12">
        <f>VLOOKUP(F38,'JGs Duelos'!$B$3:$D$146,3,0)-G38</f>
        <v>0</v>
      </c>
      <c r="I38" s="12"/>
    </row>
    <row r="39" spans="1:16" x14ac:dyDescent="0.3">
      <c r="A39" s="168"/>
      <c r="B39" s="168"/>
      <c r="C39" s="175"/>
      <c r="D39" s="171"/>
      <c r="E39" s="176"/>
      <c r="F39">
        <v>251</v>
      </c>
      <c r="G39">
        <v>11420.799999999997</v>
      </c>
      <c r="H39" s="12">
        <f>VLOOKUP(F39,'JGs Duelos'!$B$3:$D$146,3,0)-G39</f>
        <v>0</v>
      </c>
      <c r="I39" s="12"/>
    </row>
    <row r="40" spans="1:16" x14ac:dyDescent="0.3">
      <c r="A40" s="168"/>
      <c r="B40" s="168"/>
      <c r="C40" s="175"/>
      <c r="D40" s="171"/>
      <c r="E40" s="176"/>
      <c r="F40">
        <v>2518</v>
      </c>
      <c r="G40">
        <v>39134.169999999991</v>
      </c>
      <c r="H40" s="12">
        <f>VLOOKUP(F40,'JGs Duelos'!$B$3:$D$146,3,0)-G40</f>
        <v>0</v>
      </c>
      <c r="I40" s="12"/>
    </row>
    <row r="41" spans="1:16" x14ac:dyDescent="0.3">
      <c r="A41" s="168"/>
      <c r="B41" s="168"/>
      <c r="C41" s="175"/>
      <c r="D41" s="171"/>
      <c r="E41" s="176"/>
      <c r="F41">
        <v>2565</v>
      </c>
      <c r="G41">
        <v>18969.21</v>
      </c>
      <c r="H41" s="12">
        <f>VLOOKUP(F41,'JGs Duelos'!$B$3:$D$146,3,0)-G41</f>
        <v>0</v>
      </c>
      <c r="I41" s="12"/>
    </row>
    <row r="42" spans="1:16" x14ac:dyDescent="0.3">
      <c r="A42" s="168"/>
      <c r="B42" s="168"/>
      <c r="C42" s="175"/>
      <c r="D42" s="171"/>
      <c r="E42" s="176"/>
      <c r="F42">
        <v>2685</v>
      </c>
      <c r="G42">
        <v>14684.840000000004</v>
      </c>
      <c r="H42" s="12">
        <f>VLOOKUP(F42,'JGs Duelos'!$B$3:$D$146,3,0)-G42</f>
        <v>0</v>
      </c>
      <c r="I42" s="12"/>
    </row>
    <row r="43" spans="1:16" x14ac:dyDescent="0.3">
      <c r="A43" s="168"/>
      <c r="B43" s="168"/>
      <c r="C43" s="175"/>
      <c r="D43" s="171"/>
      <c r="E43" s="176"/>
      <c r="F43">
        <v>270</v>
      </c>
      <c r="G43">
        <v>22923.39</v>
      </c>
      <c r="H43" s="12">
        <f>VLOOKUP(F43,'JGs Duelos'!$B$3:$D$146,3,0)-G43</f>
        <v>0</v>
      </c>
      <c r="I43" s="12"/>
    </row>
    <row r="44" spans="1:16" x14ac:dyDescent="0.3">
      <c r="A44" s="168"/>
      <c r="B44" s="168"/>
      <c r="C44" s="175"/>
      <c r="D44" s="171"/>
      <c r="E44" s="176"/>
      <c r="F44">
        <v>29186</v>
      </c>
      <c r="G44">
        <v>15307.280000000002</v>
      </c>
      <c r="H44" s="12">
        <f>VLOOKUP(F44,'JGs Duelos'!$B$3:$D$146,3,0)-G44</f>
        <v>0</v>
      </c>
      <c r="I44" s="12"/>
    </row>
    <row r="45" spans="1:16" x14ac:dyDescent="0.3">
      <c r="A45" s="168"/>
      <c r="B45" s="168"/>
      <c r="C45" s="175"/>
      <c r="D45" s="171"/>
      <c r="E45" s="171"/>
      <c r="F45">
        <v>30342</v>
      </c>
      <c r="G45">
        <v>12956.330000000002</v>
      </c>
      <c r="H45" s="12">
        <f>VLOOKUP(F45,'JGs Duelos'!$B$3:$D$146,3,0)-G45</f>
        <v>0</v>
      </c>
      <c r="I45" s="12"/>
    </row>
    <row r="46" spans="1:16" x14ac:dyDescent="0.3">
      <c r="A46" s="168"/>
      <c r="B46" s="168"/>
      <c r="C46" s="175"/>
      <c r="D46" s="171"/>
      <c r="E46" s="176"/>
      <c r="F46">
        <v>306</v>
      </c>
      <c r="G46">
        <v>20469.280000000006</v>
      </c>
      <c r="H46" s="12">
        <f>VLOOKUP(F46,'JGs Duelos'!$B$3:$D$146,3,0)-G46</f>
        <v>0</v>
      </c>
      <c r="I46" s="12"/>
    </row>
    <row r="47" spans="1:16" x14ac:dyDescent="0.3">
      <c r="A47" s="168"/>
      <c r="B47" s="168"/>
      <c r="C47" s="175"/>
      <c r="D47" s="171"/>
      <c r="E47" s="176"/>
      <c r="F47">
        <v>3166</v>
      </c>
      <c r="G47">
        <v>12858.729999999998</v>
      </c>
      <c r="H47" s="12">
        <f>VLOOKUP(F47,'JGs Duelos'!$B$3:$D$146,3,0)-G47</f>
        <v>0</v>
      </c>
      <c r="I47" s="12"/>
    </row>
    <row r="48" spans="1:16" x14ac:dyDescent="0.3">
      <c r="A48" s="168"/>
      <c r="B48" s="168"/>
      <c r="C48" s="175"/>
      <c r="D48" s="171"/>
      <c r="E48" s="176"/>
      <c r="F48">
        <v>3179</v>
      </c>
      <c r="G48">
        <v>7063.36</v>
      </c>
      <c r="H48" s="12">
        <f>VLOOKUP(F48,'JGs Duelos'!$B$3:$D$146,3,0)-G48</f>
        <v>0</v>
      </c>
      <c r="I48" s="12"/>
    </row>
    <row r="49" spans="1:9" x14ac:dyDescent="0.3">
      <c r="A49" s="168"/>
      <c r="B49" s="168"/>
      <c r="C49" s="175"/>
      <c r="D49" s="171"/>
      <c r="E49" s="171"/>
      <c r="F49">
        <v>324</v>
      </c>
      <c r="G49">
        <v>12106.06</v>
      </c>
      <c r="H49" s="12">
        <f>VLOOKUP(F49,'JGs Duelos'!$B$3:$D$146,3,0)-G49</f>
        <v>0</v>
      </c>
      <c r="I49" s="12"/>
    </row>
    <row r="50" spans="1:9" x14ac:dyDescent="0.3">
      <c r="A50" s="168"/>
      <c r="B50" s="168"/>
      <c r="C50" s="175"/>
      <c r="D50" s="171"/>
      <c r="E50" s="176"/>
      <c r="F50">
        <v>326</v>
      </c>
      <c r="G50">
        <v>16693.709999999995</v>
      </c>
      <c r="H50" s="12">
        <f>VLOOKUP(F50,'JGs Duelos'!$B$3:$D$146,3,0)-G50</f>
        <v>0</v>
      </c>
      <c r="I50" s="12"/>
    </row>
    <row r="51" spans="1:9" x14ac:dyDescent="0.3">
      <c r="A51" s="168"/>
      <c r="B51" s="168"/>
      <c r="C51" s="175"/>
      <c r="D51" s="171"/>
      <c r="E51" s="176"/>
      <c r="F51">
        <v>3329</v>
      </c>
      <c r="G51">
        <v>40474.51999999999</v>
      </c>
      <c r="H51" s="12">
        <f>VLOOKUP(F51,'JGs Duelos'!$B$3:$D$146,3,0)-G51</f>
        <v>0</v>
      </c>
      <c r="I51" s="12"/>
    </row>
    <row r="52" spans="1:9" x14ac:dyDescent="0.3">
      <c r="A52" s="168"/>
      <c r="B52" s="168"/>
      <c r="C52" s="175"/>
      <c r="D52" s="171"/>
      <c r="E52" s="176"/>
      <c r="F52">
        <v>3529</v>
      </c>
      <c r="G52">
        <v>10713.730000000001</v>
      </c>
      <c r="H52" s="12">
        <f>VLOOKUP(F52,'JGs Duelos'!$B$3:$D$146,3,0)-G52</f>
        <v>0</v>
      </c>
      <c r="I52" s="12"/>
    </row>
    <row r="53" spans="1:9" x14ac:dyDescent="0.3">
      <c r="A53" s="168"/>
      <c r="B53" s="168"/>
      <c r="C53" s="175"/>
      <c r="D53" s="171"/>
      <c r="E53" s="176"/>
      <c r="F53">
        <v>3755</v>
      </c>
      <c r="G53">
        <v>12571.390000000005</v>
      </c>
      <c r="H53" s="12">
        <f>VLOOKUP(F53,'JGs Duelos'!$B$3:$D$146,3,0)-G53</f>
        <v>0</v>
      </c>
      <c r="I53" s="12"/>
    </row>
    <row r="54" spans="1:9" x14ac:dyDescent="0.3">
      <c r="A54" s="168"/>
      <c r="B54" s="168"/>
      <c r="C54" s="175"/>
      <c r="D54" s="171"/>
      <c r="E54" s="176"/>
      <c r="F54">
        <v>392</v>
      </c>
      <c r="G54">
        <v>14487.530000000002</v>
      </c>
      <c r="H54" s="12">
        <f>VLOOKUP(F54,'JGs Duelos'!$B$3:$D$146,3,0)-G54</f>
        <v>0</v>
      </c>
      <c r="I54" s="12"/>
    </row>
    <row r="55" spans="1:9" x14ac:dyDescent="0.3">
      <c r="A55" s="168"/>
      <c r="B55" s="168"/>
      <c r="C55" s="175"/>
      <c r="D55" s="171"/>
      <c r="E55" s="176"/>
      <c r="F55">
        <v>39210</v>
      </c>
      <c r="G55">
        <v>2709.82</v>
      </c>
      <c r="H55" s="12" t="e">
        <f>VLOOKUP(F55,'JGs Duelos'!$B$3:$D$146,3,0)-G55</f>
        <v>#N/A</v>
      </c>
      <c r="I55" s="12" t="s">
        <v>828</v>
      </c>
    </row>
    <row r="56" spans="1:9" x14ac:dyDescent="0.3">
      <c r="A56" s="168"/>
      <c r="B56" s="168"/>
      <c r="C56" s="175"/>
      <c r="D56" s="171"/>
      <c r="E56" s="176"/>
      <c r="F56">
        <v>39262</v>
      </c>
      <c r="G56">
        <v>14882.499999999996</v>
      </c>
      <c r="H56" s="12" t="e">
        <f>VLOOKUP(F56,'JGs Duelos'!$B$3:$D$146,3,0)-G56</f>
        <v>#N/A</v>
      </c>
      <c r="I56" s="12" t="s">
        <v>829</v>
      </c>
    </row>
    <row r="57" spans="1:9" x14ac:dyDescent="0.3">
      <c r="A57" s="168"/>
      <c r="B57" s="168"/>
      <c r="C57" s="175"/>
      <c r="D57" s="171"/>
      <c r="E57" s="176"/>
      <c r="F57">
        <v>39781</v>
      </c>
      <c r="G57">
        <v>11291.619999999997</v>
      </c>
      <c r="H57" s="12">
        <f>VLOOKUP(F57,'JGs Duelos'!$B$3:$D$146,3,0)-G57</f>
        <v>0</v>
      </c>
      <c r="I57" s="12"/>
    </row>
    <row r="58" spans="1:9" x14ac:dyDescent="0.3">
      <c r="A58" s="168"/>
      <c r="B58" s="168"/>
      <c r="C58" s="175"/>
      <c r="D58" s="171"/>
      <c r="E58" s="176"/>
      <c r="F58">
        <v>4118</v>
      </c>
      <c r="G58">
        <v>12219.070000000003</v>
      </c>
      <c r="H58" s="12">
        <f>VLOOKUP(F58,'JGs Duelos'!$B$3:$D$146,3,0)-G58</f>
        <v>0</v>
      </c>
      <c r="I58" s="12"/>
    </row>
    <row r="59" spans="1:9" x14ac:dyDescent="0.3">
      <c r="A59" s="168"/>
      <c r="B59" s="168"/>
      <c r="C59" s="175"/>
      <c r="D59" s="171"/>
      <c r="E59" s="176"/>
      <c r="F59">
        <v>4203</v>
      </c>
      <c r="G59">
        <v>6207.87</v>
      </c>
      <c r="H59" s="12">
        <f>VLOOKUP(F59,'JGs Duelos'!$B$3:$D$146,3,0)-G59</f>
        <v>0</v>
      </c>
      <c r="I59" s="12"/>
    </row>
    <row r="60" spans="1:9" x14ac:dyDescent="0.3">
      <c r="A60" s="168"/>
      <c r="B60" s="168"/>
      <c r="C60" s="175"/>
      <c r="D60" s="171"/>
      <c r="E60" s="176"/>
      <c r="F60">
        <v>42167</v>
      </c>
      <c r="G60">
        <v>21854.589999999989</v>
      </c>
      <c r="H60" s="12">
        <f>VLOOKUP(F60,'JGs Duelos'!$B$3:$D$146,3,0)-G60</f>
        <v>0</v>
      </c>
      <c r="I60" s="12"/>
    </row>
    <row r="61" spans="1:9" x14ac:dyDescent="0.3">
      <c r="A61" s="168"/>
      <c r="B61" s="168"/>
      <c r="C61" s="175"/>
      <c r="D61" s="171"/>
      <c r="E61" s="176"/>
      <c r="F61">
        <v>4220</v>
      </c>
      <c r="G61">
        <v>11570.799999999997</v>
      </c>
      <c r="H61" s="12">
        <f>VLOOKUP(F61,'JGs Duelos'!$B$3:$D$146,3,0)-G61</f>
        <v>0</v>
      </c>
      <c r="I61" s="12"/>
    </row>
    <row r="62" spans="1:9" x14ac:dyDescent="0.3">
      <c r="A62" s="168"/>
      <c r="B62" s="168"/>
      <c r="C62" s="175"/>
      <c r="D62" s="171"/>
      <c r="E62" s="176"/>
      <c r="F62">
        <v>42204</v>
      </c>
      <c r="G62">
        <v>7815.1100000000015</v>
      </c>
      <c r="H62" s="12">
        <f>VLOOKUP(F62,'JGs Duelos'!$B$3:$D$146,3,0)-G62</f>
        <v>0</v>
      </c>
    </row>
    <row r="63" spans="1:9" x14ac:dyDescent="0.3">
      <c r="A63" s="168"/>
      <c r="B63" s="168"/>
      <c r="C63" s="175"/>
      <c r="D63" s="171"/>
      <c r="E63" s="176"/>
      <c r="F63">
        <v>42227</v>
      </c>
      <c r="G63">
        <v>6643.1399999999994</v>
      </c>
      <c r="H63" s="12">
        <f>VLOOKUP(F63,'JGs Duelos'!$B$3:$D$146,3,0)-G63</f>
        <v>0</v>
      </c>
      <c r="I63" s="12"/>
    </row>
    <row r="64" spans="1:9" x14ac:dyDescent="0.3">
      <c r="A64" s="168"/>
      <c r="B64" s="168"/>
      <c r="C64" s="175"/>
      <c r="D64" s="171"/>
      <c r="E64" s="176"/>
      <c r="F64">
        <v>42235</v>
      </c>
      <c r="G64">
        <v>13501.760000000002</v>
      </c>
      <c r="H64" s="12">
        <f>VLOOKUP(F64,'JGs Duelos'!$B$3:$D$146,3,0)-G64</f>
        <v>0</v>
      </c>
      <c r="I64" s="12"/>
    </row>
    <row r="65" spans="1:9" x14ac:dyDescent="0.3">
      <c r="A65" s="168"/>
      <c r="B65" s="168"/>
      <c r="C65" s="175"/>
      <c r="D65" s="171"/>
      <c r="E65" s="176"/>
      <c r="F65">
        <v>42284</v>
      </c>
      <c r="G65">
        <v>18762.54</v>
      </c>
      <c r="H65" s="12">
        <f>VLOOKUP(F65,'JGs Duelos'!$B$3:$D$146,3,0)-G65</f>
        <v>0</v>
      </c>
      <c r="I65" s="12"/>
    </row>
    <row r="66" spans="1:9" x14ac:dyDescent="0.3">
      <c r="A66" s="168"/>
      <c r="B66" s="168"/>
      <c r="C66" s="175"/>
      <c r="D66" s="171"/>
      <c r="E66" s="176"/>
      <c r="F66">
        <v>42341</v>
      </c>
      <c r="G66">
        <v>14898.350000000002</v>
      </c>
      <c r="H66" s="12">
        <f>VLOOKUP(F66,'JGs Duelos'!$B$3:$D$146,3,0)-G66</f>
        <v>0</v>
      </c>
      <c r="I66" s="12"/>
    </row>
    <row r="67" spans="1:9" x14ac:dyDescent="0.3">
      <c r="A67" s="168"/>
      <c r="B67" s="168"/>
      <c r="C67" s="175"/>
      <c r="D67" s="171"/>
      <c r="E67" s="176"/>
      <c r="F67">
        <v>42358</v>
      </c>
      <c r="G67">
        <v>9751.119999999999</v>
      </c>
      <c r="H67" s="12">
        <f>VLOOKUP(F67,'JGs Duelos'!$B$3:$D$146,3,0)-G67</f>
        <v>0</v>
      </c>
      <c r="I67" s="12"/>
    </row>
    <row r="68" spans="1:9" x14ac:dyDescent="0.3">
      <c r="A68" s="168"/>
      <c r="B68" s="168"/>
      <c r="C68" s="175"/>
      <c r="D68" s="171"/>
      <c r="E68" s="176"/>
      <c r="F68">
        <v>42377</v>
      </c>
      <c r="G68">
        <v>20869.850000000009</v>
      </c>
      <c r="H68" s="12">
        <f>VLOOKUP(F68,'JGs Duelos'!$B$3:$D$146,3,0)-G68</f>
        <v>0</v>
      </c>
      <c r="I68" s="12"/>
    </row>
    <row r="69" spans="1:9" x14ac:dyDescent="0.3">
      <c r="A69" s="168"/>
      <c r="B69" s="168"/>
      <c r="C69" s="175"/>
      <c r="D69" s="171"/>
      <c r="E69" s="176"/>
      <c r="F69">
        <v>4271</v>
      </c>
      <c r="G69">
        <v>15119.580000000002</v>
      </c>
      <c r="H69" s="12">
        <f>VLOOKUP(F69,'JGs Duelos'!$B$3:$D$146,3,0)-G69</f>
        <v>0</v>
      </c>
      <c r="I69" s="12"/>
    </row>
    <row r="70" spans="1:9" x14ac:dyDescent="0.3">
      <c r="A70" s="168"/>
      <c r="B70" s="168"/>
      <c r="C70" s="175"/>
      <c r="D70" s="171"/>
      <c r="E70" s="176"/>
      <c r="F70">
        <v>4275</v>
      </c>
      <c r="G70">
        <v>16558.169999999998</v>
      </c>
      <c r="H70" s="12">
        <f>VLOOKUP(F70,'JGs Duelos'!$B$3:$D$146,3,0)-G70</f>
        <v>0</v>
      </c>
      <c r="I70" s="12"/>
    </row>
    <row r="71" spans="1:9" x14ac:dyDescent="0.3">
      <c r="A71" s="168"/>
      <c r="B71" s="168"/>
      <c r="C71" s="175"/>
      <c r="D71" s="171"/>
      <c r="E71" s="176"/>
      <c r="F71">
        <v>4352</v>
      </c>
      <c r="G71">
        <v>19997.869999999992</v>
      </c>
      <c r="H71" s="12">
        <f>VLOOKUP(F71,'JGs Duelos'!$B$3:$D$146,3,0)-G71</f>
        <v>0</v>
      </c>
      <c r="I71" s="12"/>
    </row>
    <row r="72" spans="1:9" x14ac:dyDescent="0.3">
      <c r="A72" s="168"/>
      <c r="B72" s="168"/>
      <c r="C72" s="175"/>
      <c r="D72" s="171"/>
      <c r="E72" s="176"/>
      <c r="F72">
        <v>45016</v>
      </c>
      <c r="G72">
        <v>8617.4800000000014</v>
      </c>
      <c r="H72" s="12">
        <f>VLOOKUP(F72,'JGs Duelos'!$B$3:$D$146,3,0)-G72</f>
        <v>0</v>
      </c>
      <c r="I72" s="12"/>
    </row>
    <row r="73" spans="1:9" x14ac:dyDescent="0.3">
      <c r="A73" s="168"/>
      <c r="B73" s="168"/>
      <c r="C73" s="175"/>
      <c r="D73" s="171"/>
      <c r="E73" s="176"/>
      <c r="F73">
        <v>4657</v>
      </c>
      <c r="G73">
        <v>6915.4599999999991</v>
      </c>
      <c r="H73" s="12">
        <f>VLOOKUP(F73,'JGs Duelos'!$B$3:$D$146,3,0)-G73</f>
        <v>0</v>
      </c>
      <c r="I73" s="12"/>
    </row>
    <row r="74" spans="1:9" x14ac:dyDescent="0.3">
      <c r="A74" s="168"/>
      <c r="B74" s="168"/>
      <c r="C74" s="175"/>
      <c r="D74" s="171"/>
      <c r="E74" s="176"/>
      <c r="F74">
        <v>4883</v>
      </c>
      <c r="G74">
        <v>25662.79</v>
      </c>
      <c r="H74" s="12">
        <f>VLOOKUP(F74,'JGs Duelos'!$B$3:$D$146,3,0)-G74</f>
        <v>0</v>
      </c>
      <c r="I74" s="12"/>
    </row>
    <row r="75" spans="1:9" x14ac:dyDescent="0.3">
      <c r="A75" s="168"/>
      <c r="B75" s="168"/>
      <c r="C75" s="175"/>
      <c r="D75" s="171"/>
      <c r="E75" s="171"/>
      <c r="F75">
        <v>5014</v>
      </c>
      <c r="G75">
        <v>9522.7799999999988</v>
      </c>
      <c r="H75" s="12">
        <f>VLOOKUP(F75,'JGs Duelos'!$B$3:$D$146,3,0)-G75</f>
        <v>0</v>
      </c>
      <c r="I75" s="12"/>
    </row>
    <row r="76" spans="1:9" x14ac:dyDescent="0.3">
      <c r="A76" s="168"/>
      <c r="B76" s="168"/>
      <c r="C76" s="175"/>
      <c r="D76" s="171"/>
      <c r="E76" s="176"/>
      <c r="F76">
        <v>50214</v>
      </c>
      <c r="G76">
        <v>8322.739999999998</v>
      </c>
      <c r="H76" s="12">
        <f>VLOOKUP(F76,'JGs Duelos'!$B$3:$D$146,3,0)-G76</f>
        <v>0</v>
      </c>
      <c r="I76" s="12"/>
    </row>
    <row r="77" spans="1:9" x14ac:dyDescent="0.3">
      <c r="A77" s="168"/>
      <c r="B77" s="168"/>
      <c r="C77" s="175"/>
      <c r="D77" s="171"/>
      <c r="E77" s="176"/>
      <c r="F77">
        <v>50248</v>
      </c>
      <c r="G77">
        <v>8201.659999999998</v>
      </c>
      <c r="H77" s="12">
        <f>VLOOKUP(F77,'JGs Duelos'!$B$3:$D$146,3,0)-G77</f>
        <v>0</v>
      </c>
      <c r="I77" s="12"/>
    </row>
    <row r="78" spans="1:9" x14ac:dyDescent="0.3">
      <c r="A78" s="168"/>
      <c r="B78" s="168"/>
      <c r="C78" s="175"/>
      <c r="D78" s="171"/>
      <c r="E78" s="176"/>
      <c r="F78">
        <v>503</v>
      </c>
      <c r="G78">
        <v>13035.25</v>
      </c>
      <c r="H78" s="12">
        <f>VLOOKUP(F78,'JGs Duelos'!$B$3:$D$146,3,0)-G78</f>
        <v>0</v>
      </c>
      <c r="I78" s="12"/>
    </row>
    <row r="79" spans="1:9" x14ac:dyDescent="0.3">
      <c r="A79" s="168"/>
      <c r="B79" s="168"/>
      <c r="C79" s="175"/>
      <c r="D79" s="171"/>
      <c r="E79" s="176"/>
      <c r="F79">
        <v>51060</v>
      </c>
      <c r="G79">
        <v>7458.420000000001</v>
      </c>
      <c r="H79" s="12">
        <f>VLOOKUP(F79,'JGs Duelos'!$B$3:$D$146,3,0)-G79</f>
        <v>0</v>
      </c>
      <c r="I79" s="12"/>
    </row>
    <row r="80" spans="1:9" x14ac:dyDescent="0.3">
      <c r="A80" s="168"/>
      <c r="B80" s="168"/>
      <c r="C80" s="175"/>
      <c r="D80" s="171"/>
      <c r="E80" s="171"/>
      <c r="F80">
        <v>52087</v>
      </c>
      <c r="G80">
        <v>16070.55</v>
      </c>
      <c r="H80" s="12">
        <f>VLOOKUP(F80,'JGs Duelos'!$B$3:$D$146,3,0)-G80</f>
        <v>0</v>
      </c>
      <c r="I80" s="12"/>
    </row>
    <row r="81" spans="1:9" x14ac:dyDescent="0.3">
      <c r="A81" s="168"/>
      <c r="B81" s="168"/>
      <c r="C81" s="175"/>
      <c r="D81" s="171"/>
      <c r="E81" s="176"/>
      <c r="F81">
        <v>52164</v>
      </c>
      <c r="G81">
        <v>9548.7299999999959</v>
      </c>
      <c r="H81" s="12">
        <f>VLOOKUP(F81,'JGs Duelos'!$B$3:$D$146,3,0)-G81</f>
        <v>0</v>
      </c>
      <c r="I81" s="12"/>
    </row>
    <row r="82" spans="1:9" x14ac:dyDescent="0.3">
      <c r="A82" s="168"/>
      <c r="B82" s="168"/>
      <c r="C82" s="175"/>
      <c r="D82" s="171"/>
      <c r="E82" s="176"/>
      <c r="F82">
        <v>52166</v>
      </c>
      <c r="G82">
        <v>14847.449999999997</v>
      </c>
      <c r="H82" s="12">
        <f>VLOOKUP(F82,'JGs Duelos'!$B$3:$D$146,3,0)-G82</f>
        <v>0</v>
      </c>
      <c r="I82" s="12"/>
    </row>
    <row r="83" spans="1:9" x14ac:dyDescent="0.3">
      <c r="A83" s="168"/>
      <c r="B83" s="168"/>
      <c r="C83" s="175"/>
      <c r="D83" s="171"/>
      <c r="E83" s="176"/>
      <c r="F83">
        <v>52195</v>
      </c>
      <c r="G83">
        <v>3986.7400000000007</v>
      </c>
      <c r="H83" s="12">
        <f>VLOOKUP(F83,'JGs Duelos'!$B$3:$D$146,3,0)-G83</f>
        <v>0</v>
      </c>
      <c r="I83" s="37"/>
    </row>
    <row r="84" spans="1:9" x14ac:dyDescent="0.3">
      <c r="A84" s="168"/>
      <c r="B84" s="168"/>
      <c r="C84" s="175"/>
      <c r="D84" s="171"/>
      <c r="E84" s="176"/>
      <c r="F84">
        <v>52314</v>
      </c>
      <c r="G84">
        <v>34136.060000000005</v>
      </c>
      <c r="H84" s="12">
        <f>VLOOKUP(F84,'JGs Duelos'!$B$3:$D$146,3,0)-G84</f>
        <v>0</v>
      </c>
      <c r="I84" s="12"/>
    </row>
    <row r="85" spans="1:9" x14ac:dyDescent="0.3">
      <c r="A85" s="168"/>
      <c r="B85" s="168"/>
      <c r="C85" s="175"/>
      <c r="D85" s="171"/>
      <c r="E85" s="176"/>
      <c r="F85">
        <v>52330</v>
      </c>
      <c r="G85">
        <v>19740.100000000002</v>
      </c>
      <c r="H85" s="12">
        <f>VLOOKUP(F85,'JGs Duelos'!$B$3:$D$146,3,0)-G85</f>
        <v>0</v>
      </c>
      <c r="I85" s="12"/>
    </row>
    <row r="86" spans="1:9" x14ac:dyDescent="0.3">
      <c r="A86" s="168"/>
      <c r="B86" s="168"/>
      <c r="C86" s="175"/>
      <c r="D86" s="171"/>
      <c r="E86" s="176"/>
      <c r="F86">
        <v>52414</v>
      </c>
      <c r="G86">
        <v>6695.91</v>
      </c>
      <c r="H86" s="12" t="e">
        <f>VLOOKUP(F86,'JGs Duelos'!$B$3:$D$146,3,0)-G86</f>
        <v>#N/A</v>
      </c>
      <c r="I86" s="37" t="s">
        <v>830</v>
      </c>
    </row>
    <row r="87" spans="1:9" x14ac:dyDescent="0.3">
      <c r="A87" s="168"/>
      <c r="B87" s="168"/>
      <c r="C87" s="175"/>
      <c r="D87" s="171"/>
      <c r="E87" s="176"/>
      <c r="F87">
        <v>52434</v>
      </c>
      <c r="G87">
        <v>11285.01</v>
      </c>
      <c r="H87" s="12">
        <f>VLOOKUP(F87,'JGs Duelos'!$B$3:$D$146,3,0)-G87</f>
        <v>0</v>
      </c>
      <c r="I87" s="12"/>
    </row>
    <row r="88" spans="1:9" x14ac:dyDescent="0.3">
      <c r="A88" s="168"/>
      <c r="B88" s="168"/>
      <c r="C88" s="175"/>
      <c r="D88" s="171"/>
      <c r="E88" s="176"/>
      <c r="F88">
        <v>52508</v>
      </c>
      <c r="G88">
        <v>26884.579999999994</v>
      </c>
      <c r="H88" s="12">
        <f>VLOOKUP(F88,'JGs Duelos'!$B$3:$D$146,3,0)-G88</f>
        <v>0</v>
      </c>
      <c r="I88" s="12"/>
    </row>
    <row r="89" spans="1:9" x14ac:dyDescent="0.3">
      <c r="A89" s="168"/>
      <c r="B89" s="168"/>
      <c r="C89" s="175"/>
      <c r="D89" s="171"/>
      <c r="E89" s="176"/>
      <c r="F89">
        <v>52512</v>
      </c>
      <c r="G89">
        <v>13509.020000000002</v>
      </c>
      <c r="H89" s="12" t="e">
        <f>VLOOKUP(F89,'JGs Duelos'!$B$3:$D$146,3,0)-G89</f>
        <v>#N/A</v>
      </c>
      <c r="I89" s="12" t="s">
        <v>831</v>
      </c>
    </row>
    <row r="90" spans="1:9" x14ac:dyDescent="0.3">
      <c r="A90" s="168"/>
      <c r="B90" s="168"/>
      <c r="C90" s="175"/>
      <c r="D90" s="171"/>
      <c r="E90" s="176"/>
      <c r="F90">
        <v>526</v>
      </c>
      <c r="G90">
        <v>11630.909999999998</v>
      </c>
      <c r="H90" s="12">
        <f>VLOOKUP(F90,'JGs Duelos'!$B$3:$D$146,3,0)-G90</f>
        <v>0</v>
      </c>
      <c r="I90" s="12"/>
    </row>
    <row r="91" spans="1:9" x14ac:dyDescent="0.3">
      <c r="A91" s="168"/>
      <c r="B91" s="168"/>
      <c r="C91" s="175"/>
      <c r="D91" s="171"/>
      <c r="E91" s="171"/>
      <c r="F91">
        <v>52678</v>
      </c>
      <c r="G91">
        <v>10095.390000000001</v>
      </c>
      <c r="H91" s="12">
        <f>VLOOKUP(F91,'JGs Duelos'!$B$3:$D$146,3,0)-G91</f>
        <v>0</v>
      </c>
      <c r="I91" s="12"/>
    </row>
    <row r="92" spans="1:9" x14ac:dyDescent="0.3">
      <c r="A92" s="168"/>
      <c r="B92" s="168"/>
      <c r="C92" s="175"/>
      <c r="D92" s="171"/>
      <c r="E92" s="176"/>
      <c r="F92">
        <v>52757</v>
      </c>
      <c r="G92">
        <v>14466.9</v>
      </c>
      <c r="H92" s="12">
        <f>VLOOKUP(F92,'JGs Duelos'!$B$3:$D$146,3,0)-G92</f>
        <v>0</v>
      </c>
      <c r="I92" s="12"/>
    </row>
    <row r="93" spans="1:9" x14ac:dyDescent="0.3">
      <c r="A93" s="168"/>
      <c r="B93" s="168"/>
      <c r="C93" s="175"/>
      <c r="D93" s="171"/>
      <c r="E93" s="171"/>
      <c r="F93">
        <v>52813</v>
      </c>
      <c r="G93">
        <v>13900.700000000004</v>
      </c>
      <c r="H93" s="12">
        <f>VLOOKUP(F93,'JGs Duelos'!$B$3:$D$146,3,0)-G93</f>
        <v>0</v>
      </c>
      <c r="I93" s="12"/>
    </row>
    <row r="94" spans="1:9" x14ac:dyDescent="0.3">
      <c r="A94" s="168"/>
      <c r="B94" s="168"/>
      <c r="C94" s="175"/>
      <c r="D94" s="171"/>
      <c r="E94" s="171"/>
      <c r="F94">
        <v>52913</v>
      </c>
      <c r="G94">
        <v>4919.6500000000005</v>
      </c>
      <c r="H94" s="12">
        <f>VLOOKUP(F94,'JGs Duelos'!$B$3:$D$146,3,0)-G94</f>
        <v>0</v>
      </c>
      <c r="I94" s="12"/>
    </row>
    <row r="95" spans="1:9" x14ac:dyDescent="0.3">
      <c r="A95" s="168"/>
      <c r="B95" s="168"/>
      <c r="C95" s="175"/>
      <c r="D95" s="171"/>
      <c r="E95" s="176"/>
      <c r="F95">
        <v>52971</v>
      </c>
      <c r="G95">
        <v>25974.410000000007</v>
      </c>
      <c r="H95" s="12">
        <f>VLOOKUP(F95,'JGs Duelos'!$B$3:$D$146,3,0)-G95</f>
        <v>0</v>
      </c>
      <c r="I95" s="12"/>
    </row>
    <row r="96" spans="1:9" x14ac:dyDescent="0.3">
      <c r="A96" s="168"/>
      <c r="B96" s="168"/>
      <c r="C96" s="175"/>
      <c r="D96" s="171"/>
      <c r="E96" s="176"/>
      <c r="F96">
        <v>5355</v>
      </c>
      <c r="G96">
        <v>26067.75</v>
      </c>
      <c r="H96" s="12">
        <f>VLOOKUP(F96,'JGs Duelos'!$B$3:$D$146,3,0)-G96</f>
        <v>0</v>
      </c>
      <c r="I96" s="12"/>
    </row>
    <row r="97" spans="1:9" x14ac:dyDescent="0.3">
      <c r="A97" s="168"/>
      <c r="B97" s="168"/>
      <c r="C97" s="175"/>
      <c r="D97" s="171"/>
      <c r="E97" s="176"/>
      <c r="F97">
        <v>540</v>
      </c>
      <c r="G97">
        <v>18183.11</v>
      </c>
      <c r="H97" s="12">
        <f>VLOOKUP(F97,'JGs Duelos'!$B$3:$D$146,3,0)-G97</f>
        <v>0</v>
      </c>
      <c r="I97" s="12"/>
    </row>
    <row r="98" spans="1:9" x14ac:dyDescent="0.3">
      <c r="A98" s="168"/>
      <c r="B98" s="168"/>
      <c r="C98" s="175"/>
      <c r="D98" s="171"/>
      <c r="E98" s="176"/>
      <c r="F98">
        <v>545</v>
      </c>
      <c r="G98">
        <v>17226.670000000009</v>
      </c>
      <c r="H98" s="12">
        <f>VLOOKUP(F98,'JGs Duelos'!$B$3:$D$146,3,0)-G98</f>
        <v>0</v>
      </c>
      <c r="I98" s="12"/>
    </row>
    <row r="99" spans="1:9" x14ac:dyDescent="0.3">
      <c r="A99" s="168"/>
      <c r="B99" s="168"/>
      <c r="C99" s="175"/>
      <c r="D99" s="171"/>
      <c r="E99" s="176"/>
      <c r="F99">
        <v>5454</v>
      </c>
      <c r="G99">
        <v>17516.100000000006</v>
      </c>
      <c r="H99" s="12">
        <f>VLOOKUP(F99,'JGs Duelos'!$B$3:$D$146,3,0)-G99</f>
        <v>0</v>
      </c>
      <c r="I99" s="12"/>
    </row>
    <row r="100" spans="1:9" x14ac:dyDescent="0.3">
      <c r="A100" s="168"/>
      <c r="B100" s="168"/>
      <c r="C100" s="175"/>
      <c r="D100" s="171"/>
      <c r="E100" s="176"/>
      <c r="F100">
        <v>5523</v>
      </c>
      <c r="G100">
        <v>8374.11</v>
      </c>
      <c r="H100" s="12">
        <f>VLOOKUP(F100,'JGs Duelos'!$B$3:$D$146,3,0)-G100</f>
        <v>0</v>
      </c>
      <c r="I100" s="12"/>
    </row>
    <row r="101" spans="1:9" x14ac:dyDescent="0.3">
      <c r="A101" s="168"/>
      <c r="B101" s="168"/>
      <c r="C101" s="175"/>
      <c r="D101" s="171"/>
      <c r="E101" s="176"/>
      <c r="F101">
        <v>55270</v>
      </c>
      <c r="G101">
        <v>12021.309999999998</v>
      </c>
      <c r="H101" s="12">
        <f>VLOOKUP(F101,'JGs Duelos'!$B$3:$D$146,3,0)-G101</f>
        <v>0</v>
      </c>
      <c r="I101" s="12"/>
    </row>
    <row r="102" spans="1:9" x14ac:dyDescent="0.3">
      <c r="A102" s="168"/>
      <c r="B102" s="168"/>
      <c r="C102" s="175"/>
      <c r="D102" s="171"/>
      <c r="E102" s="176"/>
      <c r="F102">
        <v>5587</v>
      </c>
      <c r="G102">
        <v>19605.62</v>
      </c>
      <c r="H102" s="12">
        <f>VLOOKUP(F102,'JGs Duelos'!$B$3:$D$146,3,0)-G102</f>
        <v>0</v>
      </c>
      <c r="I102" s="12"/>
    </row>
    <row r="103" spans="1:9" x14ac:dyDescent="0.3">
      <c r="A103" s="168"/>
      <c r="B103" s="168"/>
      <c r="C103" s="175"/>
      <c r="D103" s="171"/>
      <c r="E103" s="176"/>
      <c r="F103">
        <v>571</v>
      </c>
      <c r="G103">
        <v>19292.13</v>
      </c>
      <c r="H103" s="12">
        <f>VLOOKUP(F103,'JGs Duelos'!$B$3:$D$146,3,0)-G103</f>
        <v>0</v>
      </c>
      <c r="I103" s="12"/>
    </row>
    <row r="104" spans="1:9" x14ac:dyDescent="0.3">
      <c r="A104" s="168"/>
      <c r="B104" s="168"/>
      <c r="C104" s="175"/>
      <c r="D104" s="171"/>
      <c r="E104" s="176"/>
      <c r="F104">
        <v>572</v>
      </c>
      <c r="G104">
        <v>11872.4</v>
      </c>
      <c r="H104" s="12">
        <f>VLOOKUP(F104,'JGs Duelos'!$B$3:$D$146,3,0)-G104</f>
        <v>0</v>
      </c>
      <c r="I104" s="12"/>
    </row>
    <row r="105" spans="1:9" x14ac:dyDescent="0.3">
      <c r="A105" s="168"/>
      <c r="B105" s="168"/>
      <c r="C105" s="175"/>
      <c r="D105" s="171"/>
      <c r="E105" s="171"/>
      <c r="F105">
        <v>5757</v>
      </c>
      <c r="G105">
        <v>19959.21</v>
      </c>
      <c r="H105" s="12">
        <f>VLOOKUP(F105,'JGs Duelos'!$B$3:$D$146,3,0)-G105</f>
        <v>0</v>
      </c>
      <c r="I105" s="12"/>
    </row>
    <row r="106" spans="1:9" x14ac:dyDescent="0.3">
      <c r="A106" s="168"/>
      <c r="B106" s="168"/>
      <c r="C106" s="175"/>
      <c r="D106" s="171"/>
      <c r="E106" s="176"/>
      <c r="F106">
        <v>5799</v>
      </c>
      <c r="G106">
        <v>25535.11</v>
      </c>
      <c r="H106" s="12">
        <f>VLOOKUP(F106,'JGs Duelos'!$B$3:$D$146,3,0)-G106</f>
        <v>0</v>
      </c>
      <c r="I106" s="12"/>
    </row>
    <row r="107" spans="1:9" x14ac:dyDescent="0.3">
      <c r="A107" s="168"/>
      <c r="B107" s="168"/>
      <c r="C107" s="175"/>
      <c r="D107" s="171"/>
      <c r="E107" s="176"/>
      <c r="F107">
        <v>5817</v>
      </c>
      <c r="G107">
        <v>18393.830000000009</v>
      </c>
      <c r="H107" s="12">
        <f>VLOOKUP(F107,'JGs Duelos'!$B$3:$D$146,3,0)-G107</f>
        <v>0</v>
      </c>
      <c r="I107" s="12"/>
    </row>
    <row r="108" spans="1:9" x14ac:dyDescent="0.3">
      <c r="A108" s="168"/>
      <c r="B108" s="168"/>
      <c r="C108" s="175"/>
      <c r="D108" s="171"/>
      <c r="E108" s="176"/>
      <c r="F108">
        <v>583</v>
      </c>
      <c r="G108">
        <v>21551.99</v>
      </c>
      <c r="H108" s="12">
        <f>VLOOKUP(F108,'JGs Duelos'!$B$3:$D$146,3,0)-G108</f>
        <v>0</v>
      </c>
      <c r="I108" s="12"/>
    </row>
    <row r="109" spans="1:9" x14ac:dyDescent="0.3">
      <c r="A109" s="168"/>
      <c r="B109" s="168"/>
      <c r="C109" s="175"/>
      <c r="D109" s="171"/>
      <c r="E109" s="176"/>
      <c r="F109">
        <v>5830</v>
      </c>
      <c r="G109">
        <v>12856.579999999998</v>
      </c>
      <c r="H109" s="12">
        <f>VLOOKUP(F109,'JGs Duelos'!$B$3:$D$146,3,0)-G109</f>
        <v>0</v>
      </c>
      <c r="I109" s="12"/>
    </row>
    <row r="110" spans="1:9" x14ac:dyDescent="0.3">
      <c r="A110" s="168"/>
      <c r="B110" s="168"/>
      <c r="C110" s="175"/>
      <c r="D110" s="171"/>
      <c r="E110" s="176"/>
      <c r="F110">
        <v>5870</v>
      </c>
      <c r="G110">
        <v>29999.770000000015</v>
      </c>
      <c r="H110" s="12">
        <f>VLOOKUP(F110,'JGs Duelos'!$B$3:$D$146,3,0)-G110</f>
        <v>0</v>
      </c>
      <c r="I110" s="12"/>
    </row>
    <row r="111" spans="1:9" x14ac:dyDescent="0.3">
      <c r="A111" s="168"/>
      <c r="B111" s="168"/>
      <c r="C111" s="175"/>
      <c r="D111" s="171"/>
      <c r="E111" s="176"/>
      <c r="F111">
        <v>58986</v>
      </c>
      <c r="G111">
        <v>4539.4800000000005</v>
      </c>
      <c r="H111" s="12" t="e">
        <f>VLOOKUP(F111,'JGs Duelos'!$B$3:$D$146,3,0)-G111</f>
        <v>#N/A</v>
      </c>
      <c r="I111" s="12" t="s">
        <v>832</v>
      </c>
    </row>
    <row r="112" spans="1:9" x14ac:dyDescent="0.3">
      <c r="A112" s="168"/>
      <c r="B112" s="168"/>
      <c r="C112" s="175"/>
      <c r="D112" s="171"/>
      <c r="E112" s="176"/>
      <c r="F112">
        <v>6</v>
      </c>
      <c r="G112">
        <v>20788.55000000001</v>
      </c>
      <c r="H112" s="12">
        <f>VLOOKUP(F112,'JGs Duelos'!$B$3:$D$146,3,0)-G112</f>
        <v>0</v>
      </c>
      <c r="I112" s="12"/>
    </row>
    <row r="113" spans="1:9" x14ac:dyDescent="0.3">
      <c r="A113" s="168"/>
      <c r="B113" s="168"/>
      <c r="C113" s="175"/>
      <c r="D113" s="171"/>
      <c r="E113" s="176"/>
      <c r="F113">
        <v>616</v>
      </c>
      <c r="G113">
        <v>12872.210000000003</v>
      </c>
      <c r="H113" s="12">
        <f>VLOOKUP(F113,'JGs Duelos'!$B$3:$D$146,3,0)-G113</f>
        <v>0</v>
      </c>
      <c r="I113" s="12"/>
    </row>
    <row r="114" spans="1:9" x14ac:dyDescent="0.3">
      <c r="A114" s="168"/>
      <c r="B114" s="168"/>
      <c r="C114" s="175"/>
      <c r="D114" s="171"/>
      <c r="E114" s="176"/>
      <c r="F114">
        <v>630</v>
      </c>
      <c r="G114">
        <v>21694.240000000002</v>
      </c>
      <c r="H114" s="12">
        <f>VLOOKUP(F114,'JGs Duelos'!$B$3:$D$146,3,0)-G114</f>
        <v>0</v>
      </c>
      <c r="I114" s="12"/>
    </row>
    <row r="115" spans="1:9" x14ac:dyDescent="0.3">
      <c r="A115" s="168"/>
      <c r="B115" s="168"/>
      <c r="C115" s="175"/>
      <c r="D115" s="171"/>
      <c r="E115" s="176"/>
      <c r="F115">
        <v>6310</v>
      </c>
      <c r="G115">
        <v>8505.8400000000038</v>
      </c>
      <c r="H115" s="12">
        <f>VLOOKUP(F115,'JGs Duelos'!$B$3:$D$146,3,0)-G115</f>
        <v>0</v>
      </c>
      <c r="I115" s="12"/>
    </row>
    <row r="116" spans="1:9" x14ac:dyDescent="0.3">
      <c r="A116" s="168"/>
      <c r="B116" s="168"/>
      <c r="C116" s="175"/>
      <c r="D116" s="171"/>
      <c r="E116" s="176"/>
      <c r="F116">
        <v>640</v>
      </c>
      <c r="G116">
        <v>15861.25</v>
      </c>
      <c r="H116" s="12">
        <f>VLOOKUP(F116,'JGs Duelos'!$B$3:$D$146,3,0)-G116</f>
        <v>0</v>
      </c>
      <c r="I116" s="12"/>
    </row>
    <row r="117" spans="1:9" x14ac:dyDescent="0.3">
      <c r="A117" s="168"/>
      <c r="B117" s="168"/>
      <c r="C117" s="175"/>
      <c r="D117" s="171"/>
      <c r="E117" s="176"/>
      <c r="F117">
        <v>6492</v>
      </c>
      <c r="G117">
        <v>24493.68</v>
      </c>
      <c r="H117" s="12">
        <f>VLOOKUP(F117,'JGs Duelos'!$B$3:$D$146,3,0)-G117</f>
        <v>0</v>
      </c>
    </row>
    <row r="118" spans="1:9" x14ac:dyDescent="0.3">
      <c r="A118" s="168"/>
      <c r="B118" s="168"/>
      <c r="C118" s="175"/>
      <c r="D118" s="171"/>
      <c r="E118" s="176"/>
      <c r="F118">
        <v>6496</v>
      </c>
      <c r="G118">
        <v>16894.510000000002</v>
      </c>
      <c r="H118" s="12">
        <f>VLOOKUP(F118,'JGs Duelos'!$B$3:$D$146,3,0)-G118</f>
        <v>0</v>
      </c>
      <c r="I118" s="12"/>
    </row>
    <row r="119" spans="1:9" x14ac:dyDescent="0.3">
      <c r="A119" s="168"/>
      <c r="B119" s="168"/>
      <c r="C119" s="175"/>
      <c r="D119" s="171"/>
      <c r="E119" s="176"/>
      <c r="F119">
        <v>65335</v>
      </c>
      <c r="G119">
        <v>14206.6</v>
      </c>
      <c r="H119" s="12" t="e">
        <f>VLOOKUP(F119,'JGs Duelos'!$B$3:$D$146,3,0)-G119</f>
        <v>#N/A</v>
      </c>
      <c r="I119" s="12" t="s">
        <v>826</v>
      </c>
    </row>
    <row r="120" spans="1:9" x14ac:dyDescent="0.3">
      <c r="A120" s="168"/>
      <c r="B120" s="168"/>
      <c r="C120" s="175"/>
      <c r="D120" s="171"/>
      <c r="E120" s="176"/>
      <c r="F120">
        <v>6558</v>
      </c>
      <c r="G120">
        <v>16572.489999999994</v>
      </c>
      <c r="H120" s="12">
        <f>VLOOKUP(F120,'JGs Duelos'!$B$3:$D$146,3,0)-G120</f>
        <v>0</v>
      </c>
      <c r="I120" s="12"/>
    </row>
    <row r="121" spans="1:9" x14ac:dyDescent="0.3">
      <c r="A121" s="168"/>
      <c r="B121" s="168"/>
      <c r="C121" s="175"/>
      <c r="D121" s="171"/>
      <c r="E121" s="176"/>
      <c r="F121">
        <v>656</v>
      </c>
      <c r="G121">
        <v>11972.299999999997</v>
      </c>
      <c r="H121" s="12">
        <f>VLOOKUP(F121,'JGs Duelos'!$B$3:$D$146,3,0)-G121</f>
        <v>0</v>
      </c>
      <c r="I121" s="12"/>
    </row>
    <row r="122" spans="1:9" x14ac:dyDescent="0.3">
      <c r="A122" s="168"/>
      <c r="B122" s="168"/>
      <c r="C122" s="175"/>
      <c r="D122" s="171"/>
      <c r="E122" s="171"/>
      <c r="F122">
        <v>659</v>
      </c>
      <c r="G122">
        <v>15029.520000000002</v>
      </c>
      <c r="H122" s="12">
        <f>VLOOKUP(F122,'JGs Duelos'!$B$3:$D$146,3,0)-G122</f>
        <v>0</v>
      </c>
      <c r="I122" s="12"/>
    </row>
    <row r="123" spans="1:9" x14ac:dyDescent="0.3">
      <c r="A123" s="168"/>
      <c r="B123" s="168"/>
      <c r="C123" s="175"/>
      <c r="D123" s="171"/>
      <c r="E123" s="176"/>
      <c r="F123">
        <v>6603</v>
      </c>
      <c r="G123">
        <v>12866.109999999999</v>
      </c>
      <c r="H123" s="12">
        <f>VLOOKUP(F123,'JGs Duelos'!$B$3:$D$146,3,0)-G123</f>
        <v>0</v>
      </c>
      <c r="I123" s="12"/>
    </row>
    <row r="124" spans="1:9" x14ac:dyDescent="0.3">
      <c r="A124" s="168"/>
      <c r="B124" s="168"/>
      <c r="C124" s="175"/>
      <c r="D124" s="171"/>
      <c r="E124" s="171"/>
      <c r="F124">
        <v>666</v>
      </c>
      <c r="G124">
        <v>22523.39</v>
      </c>
      <c r="H124" s="12">
        <f>VLOOKUP(F124,'JGs Duelos'!$B$3:$D$146,3,0)-G124</f>
        <v>0</v>
      </c>
      <c r="I124" s="12"/>
    </row>
    <row r="125" spans="1:9" x14ac:dyDescent="0.3">
      <c r="A125" s="168"/>
      <c r="B125" s="168"/>
      <c r="C125" s="175"/>
      <c r="D125" s="171"/>
      <c r="E125" s="176"/>
      <c r="F125">
        <v>670</v>
      </c>
      <c r="G125">
        <v>11788.5</v>
      </c>
      <c r="H125" s="12">
        <f>VLOOKUP(F125,'JGs Duelos'!$B$3:$D$146,3,0)-G125</f>
        <v>0</v>
      </c>
      <c r="I125" s="12"/>
    </row>
    <row r="126" spans="1:9" x14ac:dyDescent="0.3">
      <c r="A126" s="168"/>
      <c r="B126" s="168"/>
      <c r="C126" s="175"/>
      <c r="D126" s="171"/>
      <c r="E126" s="176"/>
      <c r="F126">
        <v>677</v>
      </c>
      <c r="G126">
        <v>20376.430000000004</v>
      </c>
      <c r="H126" s="12">
        <f>VLOOKUP(F126,'JGs Duelos'!$B$3:$D$146,3,0)-G126</f>
        <v>0</v>
      </c>
      <c r="I126" s="12"/>
    </row>
    <row r="127" spans="1:9" x14ac:dyDescent="0.3">
      <c r="A127" s="168"/>
      <c r="B127" s="168"/>
      <c r="C127" s="175"/>
      <c r="D127" s="171"/>
      <c r="E127" s="176"/>
      <c r="F127">
        <v>6776</v>
      </c>
      <c r="G127">
        <v>29736.28000000001</v>
      </c>
      <c r="H127" s="12">
        <f>VLOOKUP(F127,'JGs Duelos'!$B$3:$D$146,3,0)-G127</f>
        <v>0</v>
      </c>
      <c r="I127" s="12"/>
    </row>
    <row r="128" spans="1:9" x14ac:dyDescent="0.3">
      <c r="A128" s="168"/>
      <c r="B128" s="168"/>
      <c r="C128" s="175"/>
      <c r="D128" s="171"/>
      <c r="E128" s="176"/>
      <c r="F128">
        <v>6789</v>
      </c>
      <c r="G128">
        <v>10946.349999999999</v>
      </c>
      <c r="H128" s="12">
        <f>VLOOKUP(F128,'JGs Duelos'!$B$3:$D$146,3,0)-G128</f>
        <v>0</v>
      </c>
      <c r="I128" s="12"/>
    </row>
    <row r="129" spans="1:9" x14ac:dyDescent="0.3">
      <c r="A129" s="168"/>
      <c r="B129" s="168"/>
      <c r="C129" s="175"/>
      <c r="D129" s="171"/>
      <c r="E129" s="176"/>
      <c r="F129">
        <v>680</v>
      </c>
      <c r="G129">
        <v>12020.77</v>
      </c>
      <c r="H129" s="12">
        <f>VLOOKUP(F129,'JGs Duelos'!$B$3:$D$146,3,0)-G129</f>
        <v>0</v>
      </c>
      <c r="I129" s="12"/>
    </row>
    <row r="130" spans="1:9" x14ac:dyDescent="0.3">
      <c r="A130" s="168"/>
      <c r="B130" s="168"/>
      <c r="C130" s="175"/>
      <c r="D130" s="171"/>
      <c r="E130" s="176"/>
      <c r="F130">
        <v>6818</v>
      </c>
      <c r="G130">
        <v>14984.280000000002</v>
      </c>
      <c r="H130" s="12">
        <f>VLOOKUP(F130,'JGs Duelos'!$B$3:$D$146,3,0)-G130</f>
        <v>0</v>
      </c>
      <c r="I130" s="12"/>
    </row>
    <row r="131" spans="1:9" x14ac:dyDescent="0.3">
      <c r="A131" s="168"/>
      <c r="B131" s="168"/>
      <c r="C131" s="175"/>
      <c r="D131" s="171"/>
      <c r="E131" s="176"/>
      <c r="F131">
        <v>6861</v>
      </c>
      <c r="G131">
        <v>13256.93</v>
      </c>
      <c r="H131" s="12">
        <f>VLOOKUP(F131,'JGs Duelos'!$B$3:$D$146,3,0)-G131</f>
        <v>0</v>
      </c>
      <c r="I131" s="12"/>
    </row>
    <row r="132" spans="1:9" x14ac:dyDescent="0.3">
      <c r="A132" s="168"/>
      <c r="B132" s="168"/>
      <c r="C132" s="175"/>
      <c r="D132" s="171"/>
      <c r="E132" s="176"/>
      <c r="F132">
        <v>690</v>
      </c>
      <c r="G132">
        <v>11967.53</v>
      </c>
      <c r="H132" s="12">
        <f>VLOOKUP(F132,'JGs Duelos'!$B$3:$D$146,3,0)-G132</f>
        <v>0</v>
      </c>
      <c r="I132" s="12"/>
    </row>
    <row r="133" spans="1:9" x14ac:dyDescent="0.3">
      <c r="A133" s="168"/>
      <c r="B133" s="168"/>
      <c r="C133" s="175"/>
      <c r="D133" s="171"/>
      <c r="E133" s="176"/>
      <c r="F133">
        <v>6965</v>
      </c>
      <c r="G133">
        <v>13618.86000000001</v>
      </c>
      <c r="H133" s="12">
        <f>VLOOKUP(F133,'JGs Duelos'!$B$3:$D$146,3,0)-G133</f>
        <v>0</v>
      </c>
      <c r="I133" s="12"/>
    </row>
    <row r="134" spans="1:9" x14ac:dyDescent="0.3">
      <c r="A134" s="168"/>
      <c r="B134" s="168"/>
      <c r="C134" s="175"/>
      <c r="D134" s="171"/>
      <c r="E134" s="176"/>
      <c r="F134">
        <v>702</v>
      </c>
      <c r="G134">
        <v>38121.99</v>
      </c>
      <c r="H134" s="12">
        <f>VLOOKUP(F134,'JGs Duelos'!$B$3:$D$146,3,0)-G134</f>
        <v>0</v>
      </c>
      <c r="I134" s="12"/>
    </row>
    <row r="135" spans="1:9" x14ac:dyDescent="0.3">
      <c r="A135" s="168"/>
      <c r="B135" s="168"/>
      <c r="C135" s="175"/>
      <c r="D135" s="171"/>
      <c r="E135" s="176"/>
      <c r="F135">
        <v>7031</v>
      </c>
      <c r="G135">
        <v>20611.009999999998</v>
      </c>
      <c r="H135" s="12">
        <f>VLOOKUP(F135,'JGs Duelos'!$B$3:$D$146,3,0)-G135</f>
        <v>0</v>
      </c>
      <c r="I135" s="12"/>
    </row>
    <row r="136" spans="1:9" x14ac:dyDescent="0.3">
      <c r="A136" s="168"/>
      <c r="B136" s="168"/>
      <c r="C136" s="175"/>
      <c r="D136" s="171"/>
      <c r="E136" s="176"/>
      <c r="F136">
        <v>7048</v>
      </c>
      <c r="G136">
        <v>306.67</v>
      </c>
      <c r="H136" s="12" t="e">
        <f>VLOOKUP(F136,'JGs Duelos'!$B$3:$D$146,3,0)-G136</f>
        <v>#N/A</v>
      </c>
      <c r="I136" s="12" t="s">
        <v>840</v>
      </c>
    </row>
    <row r="137" spans="1:9" x14ac:dyDescent="0.3">
      <c r="A137" s="168"/>
      <c r="B137" s="168"/>
      <c r="C137" s="175"/>
      <c r="D137" s="171"/>
      <c r="E137" s="176"/>
      <c r="F137">
        <v>7131</v>
      </c>
      <c r="G137">
        <v>21582.450000000004</v>
      </c>
      <c r="H137" s="12">
        <f>VLOOKUP(F137,'JGs Duelos'!$B$3:$D$146,3,0)-G137</f>
        <v>0</v>
      </c>
      <c r="I137" s="12"/>
    </row>
    <row r="138" spans="1:9" x14ac:dyDescent="0.3">
      <c r="A138" s="168"/>
      <c r="B138" s="168"/>
      <c r="C138" s="175"/>
      <c r="D138" s="171"/>
      <c r="E138" s="176"/>
      <c r="F138">
        <v>7262</v>
      </c>
      <c r="G138">
        <v>17667.899999999994</v>
      </c>
      <c r="H138" s="12">
        <f>VLOOKUP(F138,'JGs Duelos'!$B$3:$D$146,3,0)-G138</f>
        <v>0</v>
      </c>
      <c r="I138" s="12"/>
    </row>
    <row r="139" spans="1:9" x14ac:dyDescent="0.3">
      <c r="A139" s="168"/>
      <c r="B139" s="168"/>
      <c r="C139" s="175"/>
      <c r="D139" s="171"/>
      <c r="E139" s="176"/>
      <c r="F139">
        <v>7273</v>
      </c>
      <c r="G139">
        <v>7873.86</v>
      </c>
      <c r="H139" s="12">
        <f>VLOOKUP(F139,'JGs Duelos'!$B$3:$D$146,3,0)-G139</f>
        <v>0</v>
      </c>
      <c r="I139" s="12"/>
    </row>
    <row r="140" spans="1:9" x14ac:dyDescent="0.3">
      <c r="A140" s="168"/>
      <c r="B140" s="168"/>
      <c r="C140" s="175"/>
      <c r="D140" s="171"/>
      <c r="E140" s="176"/>
      <c r="F140">
        <v>7509</v>
      </c>
      <c r="G140">
        <v>17293.810000000005</v>
      </c>
      <c r="H140" s="12">
        <f>VLOOKUP(F140,'JGs Duelos'!$B$3:$D$146,3,0)-G140</f>
        <v>0</v>
      </c>
      <c r="I140" s="12"/>
    </row>
    <row r="141" spans="1:9" x14ac:dyDescent="0.3">
      <c r="A141" s="168"/>
      <c r="B141" s="168"/>
      <c r="C141" s="175"/>
      <c r="D141" s="171"/>
      <c r="E141" s="171"/>
      <c r="F141">
        <v>7742</v>
      </c>
      <c r="G141">
        <v>12007.730000000003</v>
      </c>
      <c r="H141" s="12">
        <f>VLOOKUP(F141,'JGs Duelos'!$B$3:$D$146,3,0)-G141</f>
        <v>0</v>
      </c>
      <c r="I141" s="12"/>
    </row>
    <row r="142" spans="1:9" x14ac:dyDescent="0.3">
      <c r="A142" s="168"/>
      <c r="B142" s="168"/>
      <c r="C142" s="175"/>
      <c r="D142" s="171"/>
      <c r="E142" s="176"/>
      <c r="F142">
        <v>7760</v>
      </c>
      <c r="G142">
        <v>12211.9</v>
      </c>
      <c r="H142" s="12">
        <f>VLOOKUP(F142,'JGs Duelos'!$B$3:$D$146,3,0)-G142</f>
        <v>0</v>
      </c>
      <c r="I142" s="12"/>
    </row>
    <row r="143" spans="1:9" x14ac:dyDescent="0.3">
      <c r="A143" s="168"/>
      <c r="B143" s="168"/>
      <c r="C143" s="175"/>
      <c r="D143" s="171"/>
      <c r="E143" s="176"/>
      <c r="F143">
        <v>7859</v>
      </c>
      <c r="G143">
        <v>13510.51</v>
      </c>
      <c r="H143" s="12">
        <f>VLOOKUP(F143,'JGs Duelos'!$B$3:$D$146,3,0)-G143</f>
        <v>0</v>
      </c>
      <c r="I143" s="12"/>
    </row>
    <row r="144" spans="1:9" x14ac:dyDescent="0.3">
      <c r="A144" s="168"/>
      <c r="B144" s="168"/>
      <c r="C144" s="175"/>
      <c r="D144" s="171"/>
      <c r="E144" s="176"/>
      <c r="F144">
        <v>7972</v>
      </c>
      <c r="G144">
        <v>17662.589999999997</v>
      </c>
      <c r="H144" s="12">
        <f>VLOOKUP(F144,'JGs Duelos'!$B$3:$D$146,3,0)-G144</f>
        <v>0</v>
      </c>
      <c r="I144" s="12"/>
    </row>
    <row r="145" spans="1:9" x14ac:dyDescent="0.3">
      <c r="A145" s="168"/>
      <c r="B145" s="168"/>
      <c r="C145" s="175"/>
      <c r="D145" s="171"/>
      <c r="E145" s="176"/>
      <c r="F145">
        <v>805</v>
      </c>
      <c r="G145">
        <v>13209.169999999996</v>
      </c>
      <c r="H145" s="12">
        <f>VLOOKUP(F145,'JGs Duelos'!$B$3:$D$146,3,0)-G145</f>
        <v>0</v>
      </c>
      <c r="I145" s="12"/>
    </row>
    <row r="146" spans="1:9" x14ac:dyDescent="0.3">
      <c r="A146" s="168"/>
      <c r="B146" s="168"/>
      <c r="C146" s="175"/>
      <c r="D146" s="171"/>
      <c r="E146" s="176"/>
      <c r="F146">
        <v>823</v>
      </c>
      <c r="G146">
        <v>10724.67</v>
      </c>
      <c r="H146" s="12">
        <f>VLOOKUP(F146,'JGs Duelos'!$B$3:$D$146,3,0)-G146</f>
        <v>0</v>
      </c>
      <c r="I146" s="12"/>
    </row>
    <row r="147" spans="1:9" x14ac:dyDescent="0.3">
      <c r="A147" s="168"/>
      <c r="B147" s="168"/>
      <c r="C147" s="175"/>
      <c r="D147" s="171"/>
      <c r="E147" s="176"/>
      <c r="F147">
        <v>827</v>
      </c>
      <c r="G147">
        <v>20764.169999999991</v>
      </c>
      <c r="H147" s="12">
        <f>VLOOKUP(F147,'JGs Duelos'!$B$3:$D$146,3,0)-G147</f>
        <v>0</v>
      </c>
      <c r="I147" s="12"/>
    </row>
    <row r="148" spans="1:9" x14ac:dyDescent="0.3">
      <c r="A148" s="168"/>
      <c r="B148" s="168"/>
      <c r="C148" s="175"/>
      <c r="D148" s="171"/>
      <c r="E148" s="176"/>
      <c r="F148">
        <v>847</v>
      </c>
      <c r="G148">
        <v>12789.609999999997</v>
      </c>
      <c r="H148" s="12">
        <f>VLOOKUP(F148,'JGs Duelos'!$B$3:$D$146,3,0)-G148</f>
        <v>0</v>
      </c>
      <c r="I148" s="12"/>
    </row>
    <row r="149" spans="1:9" x14ac:dyDescent="0.3">
      <c r="A149" s="168"/>
      <c r="B149" s="168"/>
      <c r="C149" s="175"/>
      <c r="D149" s="171"/>
      <c r="E149" s="176"/>
      <c r="F149">
        <v>9121</v>
      </c>
      <c r="G149">
        <v>10415.940000000002</v>
      </c>
      <c r="H149" s="12">
        <f>VLOOKUP(F149,'JGs Duelos'!$B$3:$D$146,3,0)-G149</f>
        <v>0</v>
      </c>
      <c r="I149" s="12"/>
    </row>
    <row r="150" spans="1:9" x14ac:dyDescent="0.3">
      <c r="A150" s="168"/>
      <c r="B150" s="168"/>
      <c r="C150" s="175"/>
      <c r="D150" s="171"/>
      <c r="E150" s="176"/>
      <c r="F150">
        <v>916</v>
      </c>
      <c r="G150">
        <v>20038.400000000016</v>
      </c>
      <c r="H150" s="12">
        <f>VLOOKUP(F150,'JGs Duelos'!$B$3:$D$146,3,0)-G150</f>
        <v>0</v>
      </c>
      <c r="I150" s="12"/>
    </row>
    <row r="151" spans="1:9" x14ac:dyDescent="0.3">
      <c r="A151" s="168"/>
      <c r="B151" s="168"/>
      <c r="C151" s="175"/>
      <c r="D151" s="171"/>
      <c r="E151" s="176"/>
      <c r="F151">
        <v>941</v>
      </c>
      <c r="G151">
        <v>9818.4500000000025</v>
      </c>
      <c r="H151" s="12">
        <f>VLOOKUP(F151,'JGs Duelos'!$B$3:$D$146,3,0)-G151</f>
        <v>0</v>
      </c>
      <c r="I151" s="12"/>
    </row>
    <row r="152" spans="1:9" x14ac:dyDescent="0.3">
      <c r="A152" s="168"/>
      <c r="B152" s="168"/>
      <c r="C152" s="175"/>
      <c r="D152" s="171"/>
      <c r="E152" s="176"/>
      <c r="F152">
        <v>9583</v>
      </c>
      <c r="G152">
        <v>22056.68</v>
      </c>
      <c r="H152" s="12">
        <f>VLOOKUP(F152,'JGs Duelos'!$B$3:$D$146,3,0)-G152</f>
        <v>0</v>
      </c>
      <c r="I152" s="12"/>
    </row>
    <row r="153" spans="1:9" x14ac:dyDescent="0.3">
      <c r="A153" s="168"/>
      <c r="B153" s="168"/>
      <c r="C153" s="175"/>
      <c r="D153" s="171"/>
      <c r="E153" s="176"/>
      <c r="F153">
        <v>971</v>
      </c>
      <c r="G153">
        <v>9362.2699999999986</v>
      </c>
      <c r="H153" s="12">
        <f>VLOOKUP(F153,'JGs Duelos'!$B$3:$D$146,3,0)-G153</f>
        <v>0</v>
      </c>
      <c r="I153" s="12"/>
    </row>
    <row r="154" spans="1:9" x14ac:dyDescent="0.3">
      <c r="A154" s="168"/>
      <c r="B154" s="168"/>
      <c r="C154" s="175"/>
      <c r="D154" s="171"/>
      <c r="E154" s="176"/>
      <c r="F154">
        <v>9769</v>
      </c>
      <c r="G154">
        <v>15986.06</v>
      </c>
      <c r="H154" s="12">
        <f>VLOOKUP(F154,'JGs Duelos'!$B$3:$D$146,3,0)-G154</f>
        <v>0</v>
      </c>
      <c r="I154" s="12"/>
    </row>
    <row r="155" spans="1:9" x14ac:dyDescent="0.3">
      <c r="A155" s="168"/>
      <c r="B155" s="168"/>
      <c r="C155" s="175"/>
      <c r="D155" s="171"/>
      <c r="E155" s="176"/>
      <c r="F155">
        <v>9999</v>
      </c>
      <c r="G155">
        <v>1865.42</v>
      </c>
      <c r="H155" s="12" t="e">
        <f>VLOOKUP(F155,'JGs Duelos'!$B$3:$D$146,3,0)-G155</f>
        <v>#N/A</v>
      </c>
      <c r="I155" s="12"/>
    </row>
    <row r="156" spans="1:9" x14ac:dyDescent="0.3">
      <c r="A156" s="168"/>
      <c r="B156" s="168"/>
      <c r="C156" s="175"/>
      <c r="D156" s="171"/>
      <c r="E156" s="176"/>
      <c r="H156" s="12"/>
      <c r="I156" s="12"/>
    </row>
    <row r="157" spans="1:9" x14ac:dyDescent="0.3">
      <c r="A157" s="168"/>
      <c r="B157" s="168"/>
      <c r="C157" s="175"/>
      <c r="D157" s="171"/>
      <c r="E157" s="171"/>
      <c r="H157" s="12"/>
      <c r="I157" s="12"/>
    </row>
    <row r="158" spans="1:9" x14ac:dyDescent="0.3">
      <c r="A158" s="168"/>
      <c r="B158" s="168"/>
      <c r="C158" s="175"/>
      <c r="D158" s="171"/>
      <c r="E158" s="171"/>
      <c r="H158" s="12"/>
      <c r="I158" s="12"/>
    </row>
    <row r="159" spans="1:9" x14ac:dyDescent="0.3">
      <c r="A159" s="168"/>
      <c r="B159" s="168"/>
      <c r="C159" s="175"/>
      <c r="D159" s="171"/>
      <c r="E159" s="176"/>
      <c r="H159" s="12"/>
    </row>
    <row r="160" spans="1:9" x14ac:dyDescent="0.3">
      <c r="A160" s="168"/>
      <c r="B160" s="168"/>
      <c r="C160" s="175"/>
      <c r="D160" s="171"/>
      <c r="E160" s="171"/>
      <c r="H160" s="12"/>
    </row>
    <row r="161" spans="1:8" x14ac:dyDescent="0.3">
      <c r="A161" s="168"/>
      <c r="B161" s="168"/>
      <c r="C161" s="175"/>
      <c r="D161" s="171"/>
      <c r="E161" s="176"/>
      <c r="H161" s="12"/>
    </row>
    <row r="162" spans="1:8" x14ac:dyDescent="0.3">
      <c r="A162" s="168"/>
      <c r="B162" s="168"/>
      <c r="C162" s="175"/>
      <c r="D162" s="171"/>
      <c r="E162" s="176"/>
      <c r="H162" s="12"/>
    </row>
    <row r="163" spans="1:8" x14ac:dyDescent="0.3">
      <c r="A163" s="168"/>
      <c r="B163" s="168"/>
      <c r="C163" s="175"/>
      <c r="D163" s="171"/>
      <c r="E163" s="171"/>
      <c r="H163" s="12"/>
    </row>
    <row r="164" spans="1:8" x14ac:dyDescent="0.3">
      <c r="A164" s="168"/>
      <c r="B164" s="168"/>
      <c r="C164" s="175"/>
      <c r="D164" s="171"/>
      <c r="E164" s="176"/>
      <c r="H164" s="12"/>
    </row>
    <row r="165" spans="1:8" x14ac:dyDescent="0.3">
      <c r="A165" s="168"/>
      <c r="B165" s="168"/>
      <c r="C165" s="175"/>
      <c r="D165" s="171"/>
      <c r="E165" s="176"/>
      <c r="H165" s="12"/>
    </row>
    <row r="166" spans="1:8" x14ac:dyDescent="0.3">
      <c r="A166" s="168"/>
      <c r="B166" s="168"/>
      <c r="C166" s="175"/>
      <c r="D166" s="171"/>
      <c r="E166" s="171"/>
      <c r="H166" s="12"/>
    </row>
    <row r="167" spans="1:8" x14ac:dyDescent="0.3">
      <c r="A167" s="168"/>
      <c r="B167" s="168"/>
      <c r="C167" s="175"/>
      <c r="D167" s="171"/>
      <c r="E167" s="176"/>
      <c r="H167" s="12"/>
    </row>
    <row r="168" spans="1:8" x14ac:dyDescent="0.3">
      <c r="A168" s="168"/>
      <c r="B168" s="168"/>
      <c r="C168" s="175"/>
      <c r="D168" s="171"/>
      <c r="E168" s="171"/>
      <c r="H168" s="12"/>
    </row>
    <row r="169" spans="1:8" x14ac:dyDescent="0.3">
      <c r="A169" s="168"/>
      <c r="B169" s="168"/>
      <c r="C169" s="175"/>
      <c r="D169" s="171"/>
      <c r="E169" s="176"/>
    </row>
    <row r="170" spans="1:8" x14ac:dyDescent="0.3">
      <c r="A170" s="168"/>
      <c r="B170" s="168"/>
      <c r="C170" s="175"/>
      <c r="D170" s="171"/>
      <c r="E170" s="176"/>
    </row>
    <row r="171" spans="1:8" x14ac:dyDescent="0.3">
      <c r="A171" s="168"/>
      <c r="B171" s="168"/>
      <c r="C171" s="175"/>
      <c r="D171" s="171"/>
      <c r="E171" s="171"/>
    </row>
    <row r="172" spans="1:8" x14ac:dyDescent="0.3">
      <c r="A172" s="168"/>
      <c r="B172" s="168"/>
      <c r="C172" s="175"/>
      <c r="D172" s="171"/>
      <c r="E172" s="176"/>
    </row>
    <row r="173" spans="1:8" x14ac:dyDescent="0.3">
      <c r="A173" s="168"/>
      <c r="B173" s="168"/>
      <c r="C173" s="175"/>
      <c r="D173" s="171"/>
      <c r="E173" s="176"/>
    </row>
    <row r="174" spans="1:8" x14ac:dyDescent="0.3">
      <c r="A174" s="168"/>
      <c r="B174" s="168"/>
      <c r="C174" s="175"/>
      <c r="D174" s="171"/>
      <c r="E174" s="176"/>
    </row>
    <row r="175" spans="1:8" x14ac:dyDescent="0.3">
      <c r="A175" s="168"/>
      <c r="B175" s="168"/>
      <c r="C175" s="175"/>
      <c r="D175" s="171"/>
      <c r="E175" s="176"/>
    </row>
    <row r="176" spans="1:8" x14ac:dyDescent="0.3">
      <c r="A176" s="168"/>
      <c r="B176" s="168"/>
      <c r="C176" s="175"/>
      <c r="D176" s="171"/>
      <c r="E176" s="176"/>
    </row>
    <row r="177" spans="1:5" x14ac:dyDescent="0.3">
      <c r="A177" s="168"/>
      <c r="B177" s="168"/>
      <c r="C177" s="175"/>
      <c r="D177" s="171"/>
      <c r="E177" s="176"/>
    </row>
    <row r="178" spans="1:5" x14ac:dyDescent="0.3">
      <c r="A178" s="168"/>
      <c r="B178" s="168"/>
      <c r="C178" s="175"/>
      <c r="D178" s="171"/>
      <c r="E178" s="176"/>
    </row>
    <row r="179" spans="1:5" x14ac:dyDescent="0.3">
      <c r="A179" s="168"/>
      <c r="B179" s="168"/>
      <c r="C179" s="175"/>
      <c r="D179" s="171"/>
      <c r="E179" s="176"/>
    </row>
    <row r="180" spans="1:5" x14ac:dyDescent="0.3">
      <c r="A180" s="168"/>
      <c r="B180" s="168"/>
      <c r="C180" s="175"/>
      <c r="D180" s="171"/>
      <c r="E180" s="176"/>
    </row>
    <row r="181" spans="1:5" x14ac:dyDescent="0.3">
      <c r="A181" s="168"/>
      <c r="B181" s="168"/>
      <c r="C181" s="175"/>
      <c r="D181" s="171"/>
      <c r="E181" s="176"/>
    </row>
    <row r="182" spans="1:5" x14ac:dyDescent="0.3">
      <c r="A182" s="168"/>
      <c r="B182" s="168"/>
      <c r="C182" s="175"/>
      <c r="D182" s="171"/>
      <c r="E182" s="176"/>
    </row>
    <row r="183" spans="1:5" x14ac:dyDescent="0.3">
      <c r="A183" s="168"/>
      <c r="B183" s="168"/>
      <c r="C183" s="175"/>
      <c r="D183" s="171"/>
      <c r="E183" s="176"/>
    </row>
    <row r="184" spans="1:5" x14ac:dyDescent="0.3">
      <c r="A184" s="168"/>
      <c r="B184" s="168"/>
      <c r="C184" s="175"/>
      <c r="D184" s="171"/>
      <c r="E184" s="176"/>
    </row>
    <row r="185" spans="1:5" x14ac:dyDescent="0.3">
      <c r="A185" s="168"/>
      <c r="B185" s="168"/>
      <c r="C185" s="175"/>
      <c r="D185" s="171"/>
      <c r="E185" s="176"/>
    </row>
    <row r="186" spans="1:5" x14ac:dyDescent="0.3">
      <c r="A186" s="168"/>
      <c r="B186" s="168"/>
      <c r="C186" s="175"/>
      <c r="D186" s="171"/>
      <c r="E186" s="176"/>
    </row>
    <row r="187" spans="1:5" x14ac:dyDescent="0.3">
      <c r="A187" s="168"/>
      <c r="B187" s="168"/>
      <c r="C187" s="175"/>
      <c r="D187" s="171"/>
      <c r="E187" s="176"/>
    </row>
    <row r="188" spans="1:5" x14ac:dyDescent="0.3">
      <c r="A188" s="168"/>
      <c r="B188" s="168"/>
      <c r="C188" s="175"/>
      <c r="D188" s="171"/>
      <c r="E188" s="176"/>
    </row>
    <row r="189" spans="1:5" x14ac:dyDescent="0.3">
      <c r="A189" s="168"/>
      <c r="B189" s="168"/>
      <c r="C189" s="175"/>
      <c r="D189" s="171"/>
      <c r="E189" s="176"/>
    </row>
    <row r="190" spans="1:5" x14ac:dyDescent="0.3">
      <c r="A190" s="168"/>
      <c r="B190" s="168"/>
      <c r="C190" s="175"/>
      <c r="D190" s="171"/>
      <c r="E190" s="176"/>
    </row>
    <row r="191" spans="1:5" x14ac:dyDescent="0.3">
      <c r="A191" s="168"/>
      <c r="B191" s="168"/>
      <c r="C191" s="175"/>
      <c r="D191" s="171"/>
      <c r="E191" s="176"/>
    </row>
    <row r="192" spans="1:5" x14ac:dyDescent="0.3">
      <c r="A192" s="168"/>
      <c r="B192" s="168"/>
      <c r="C192" s="175"/>
      <c r="D192" s="171"/>
      <c r="E192" s="176"/>
    </row>
    <row r="193" spans="1:5" x14ac:dyDescent="0.3">
      <c r="A193" s="168"/>
      <c r="B193" s="168"/>
      <c r="C193" s="175"/>
      <c r="D193" s="171"/>
      <c r="E193" s="176"/>
    </row>
    <row r="194" spans="1:5" x14ac:dyDescent="0.3">
      <c r="A194" s="168"/>
      <c r="B194" s="168"/>
      <c r="C194" s="175"/>
      <c r="D194" s="171"/>
      <c r="E194" s="176"/>
    </row>
    <row r="195" spans="1:5" x14ac:dyDescent="0.3">
      <c r="A195" s="168"/>
      <c r="B195" s="168"/>
      <c r="C195" s="175"/>
      <c r="D195" s="171"/>
      <c r="E195" s="176"/>
    </row>
    <row r="196" spans="1:5" x14ac:dyDescent="0.3">
      <c r="A196" s="168"/>
      <c r="B196" s="168"/>
      <c r="C196" s="175"/>
      <c r="D196" s="171"/>
      <c r="E196" s="176"/>
    </row>
    <row r="197" spans="1:5" x14ac:dyDescent="0.3">
      <c r="A197" s="168"/>
      <c r="B197" s="168"/>
      <c r="C197" s="175"/>
      <c r="D197" s="171"/>
      <c r="E197" s="176"/>
    </row>
    <row r="198" spans="1:5" x14ac:dyDescent="0.3">
      <c r="A198" s="168"/>
      <c r="B198" s="168"/>
      <c r="C198" s="175"/>
      <c r="D198" s="171"/>
      <c r="E198" s="176"/>
    </row>
    <row r="199" spans="1:5" x14ac:dyDescent="0.3">
      <c r="A199" s="168"/>
      <c r="B199" s="168"/>
      <c r="C199" s="175"/>
      <c r="D199" s="171"/>
      <c r="E199" s="176"/>
    </row>
    <row r="200" spans="1:5" x14ac:dyDescent="0.3">
      <c r="A200" s="168"/>
      <c r="B200" s="168"/>
      <c r="C200" s="175"/>
      <c r="D200" s="171"/>
      <c r="E200" s="176"/>
    </row>
    <row r="201" spans="1:5" x14ac:dyDescent="0.3">
      <c r="A201" s="168"/>
      <c r="B201" s="168"/>
      <c r="C201" s="175"/>
      <c r="D201" s="171"/>
      <c r="E201" s="176"/>
    </row>
    <row r="202" spans="1:5" x14ac:dyDescent="0.3">
      <c r="A202" s="168"/>
      <c r="B202" s="168"/>
      <c r="C202" s="175"/>
      <c r="D202" s="171"/>
      <c r="E202" s="176"/>
    </row>
    <row r="203" spans="1:5" x14ac:dyDescent="0.3">
      <c r="A203" s="168"/>
      <c r="B203" s="168"/>
      <c r="C203" s="175"/>
      <c r="D203" s="171"/>
      <c r="E203" s="176"/>
    </row>
    <row r="204" spans="1:5" x14ac:dyDescent="0.3">
      <c r="A204" s="168"/>
      <c r="B204" s="168"/>
      <c r="C204" s="175"/>
      <c r="D204" s="171"/>
      <c r="E204" s="176"/>
    </row>
    <row r="205" spans="1:5" x14ac:dyDescent="0.3">
      <c r="A205" s="168"/>
      <c r="B205" s="168"/>
      <c r="C205" s="175"/>
      <c r="D205" s="171"/>
      <c r="E205" s="176"/>
    </row>
    <row r="206" spans="1:5" x14ac:dyDescent="0.3">
      <c r="A206" s="168"/>
      <c r="B206" s="168"/>
      <c r="C206" s="175"/>
      <c r="D206" s="171"/>
      <c r="E206" s="176"/>
    </row>
    <row r="207" spans="1:5" x14ac:dyDescent="0.3">
      <c r="A207" s="168"/>
      <c r="B207" s="168"/>
      <c r="C207" s="175"/>
      <c r="D207" s="171"/>
      <c r="E207" s="176"/>
    </row>
    <row r="208" spans="1:5" x14ac:dyDescent="0.3">
      <c r="A208" s="168"/>
      <c r="B208" s="168"/>
      <c r="C208" s="175"/>
      <c r="D208" s="171"/>
      <c r="E208" s="171"/>
    </row>
    <row r="209" spans="1:5" x14ac:dyDescent="0.3">
      <c r="A209" s="168"/>
      <c r="B209" s="168"/>
      <c r="C209" s="175"/>
      <c r="D209" s="171"/>
      <c r="E209" s="176"/>
    </row>
    <row r="210" spans="1:5" x14ac:dyDescent="0.3">
      <c r="A210" s="168"/>
      <c r="B210" s="168"/>
      <c r="C210" s="175"/>
      <c r="D210" s="171"/>
      <c r="E210" s="176"/>
    </row>
    <row r="211" spans="1:5" x14ac:dyDescent="0.3">
      <c r="A211" s="168"/>
      <c r="B211" s="168"/>
      <c r="C211" s="175"/>
      <c r="D211" s="171"/>
      <c r="E211" s="171"/>
    </row>
    <row r="212" spans="1:5" x14ac:dyDescent="0.3">
      <c r="A212" s="168"/>
      <c r="B212" s="168"/>
      <c r="C212" s="175"/>
      <c r="D212" s="171"/>
      <c r="E212" s="176"/>
    </row>
    <row r="213" spans="1:5" x14ac:dyDescent="0.3">
      <c r="A213" s="168"/>
      <c r="B213" s="168"/>
      <c r="C213" s="175"/>
      <c r="D213" s="171"/>
      <c r="E213" s="176"/>
    </row>
    <row r="214" spans="1:5" x14ac:dyDescent="0.3">
      <c r="A214" s="168"/>
      <c r="B214" s="168"/>
      <c r="C214" s="175"/>
      <c r="D214" s="171"/>
      <c r="E214" s="176"/>
    </row>
    <row r="215" spans="1:5" x14ac:dyDescent="0.3">
      <c r="A215" s="168"/>
      <c r="B215" s="168"/>
      <c r="C215" s="175"/>
      <c r="D215" s="171"/>
      <c r="E215" s="176"/>
    </row>
    <row r="216" spans="1:5" x14ac:dyDescent="0.3">
      <c r="A216" s="168"/>
      <c r="B216" s="168"/>
      <c r="C216" s="175"/>
      <c r="D216" s="171"/>
      <c r="E216" s="176"/>
    </row>
    <row r="217" spans="1:5" x14ac:dyDescent="0.3">
      <c r="A217" s="168"/>
      <c r="B217" s="168"/>
      <c r="C217" s="175"/>
      <c r="D217" s="171"/>
      <c r="E217" s="176"/>
    </row>
    <row r="218" spans="1:5" x14ac:dyDescent="0.3">
      <c r="A218" s="168"/>
      <c r="B218" s="168"/>
      <c r="C218" s="175"/>
      <c r="D218" s="171"/>
      <c r="E218" s="176"/>
    </row>
    <row r="219" spans="1:5" x14ac:dyDescent="0.3">
      <c r="A219" s="168"/>
      <c r="B219" s="168"/>
      <c r="C219" s="175"/>
      <c r="D219" s="171"/>
      <c r="E219" s="176"/>
    </row>
    <row r="220" spans="1:5" x14ac:dyDescent="0.3">
      <c r="A220" s="168"/>
      <c r="B220" s="168"/>
      <c r="C220" s="175"/>
      <c r="D220" s="171"/>
      <c r="E220" s="176"/>
    </row>
    <row r="221" spans="1:5" x14ac:dyDescent="0.3">
      <c r="A221" s="168"/>
      <c r="B221" s="168"/>
      <c r="C221" s="175"/>
      <c r="D221" s="171"/>
      <c r="E221" s="176"/>
    </row>
    <row r="222" spans="1:5" x14ac:dyDescent="0.3">
      <c r="A222" s="168"/>
      <c r="B222" s="168"/>
      <c r="C222" s="175"/>
      <c r="D222" s="171"/>
      <c r="E222" s="176"/>
    </row>
    <row r="223" spans="1:5" x14ac:dyDescent="0.3">
      <c r="A223" s="168"/>
      <c r="B223" s="168"/>
      <c r="C223" s="175"/>
      <c r="D223" s="171"/>
      <c r="E223" s="171"/>
    </row>
    <row r="224" spans="1:5" x14ac:dyDescent="0.3">
      <c r="A224" s="168"/>
      <c r="B224" s="168"/>
      <c r="C224" s="175"/>
      <c r="D224" s="171"/>
      <c r="E224" s="176"/>
    </row>
    <row r="225" spans="1:5" x14ac:dyDescent="0.3">
      <c r="A225" s="168"/>
      <c r="B225" s="168"/>
      <c r="C225" s="175"/>
      <c r="D225" s="171"/>
      <c r="E225" s="176"/>
    </row>
    <row r="226" spans="1:5" x14ac:dyDescent="0.3">
      <c r="A226" s="168"/>
      <c r="B226" s="168"/>
      <c r="C226" s="175"/>
      <c r="D226" s="171"/>
      <c r="E226" s="171"/>
    </row>
    <row r="227" spans="1:5" x14ac:dyDescent="0.3">
      <c r="A227" s="168"/>
      <c r="B227" s="168"/>
      <c r="C227" s="175"/>
      <c r="D227" s="171"/>
      <c r="E227" s="176"/>
    </row>
    <row r="228" spans="1:5" x14ac:dyDescent="0.3">
      <c r="A228" s="168"/>
      <c r="B228" s="168"/>
      <c r="C228" s="175"/>
      <c r="D228" s="171"/>
      <c r="E228" s="176"/>
    </row>
    <row r="229" spans="1:5" x14ac:dyDescent="0.3">
      <c r="A229" s="168"/>
      <c r="B229" s="168"/>
      <c r="C229" s="175"/>
      <c r="D229" s="171"/>
      <c r="E229" s="176"/>
    </row>
    <row r="230" spans="1:5" x14ac:dyDescent="0.3">
      <c r="A230" s="168"/>
      <c r="B230" s="168"/>
      <c r="C230" s="175"/>
      <c r="D230" s="171"/>
      <c r="E230" s="171"/>
    </row>
    <row r="231" spans="1:5" x14ac:dyDescent="0.3">
      <c r="A231" s="168"/>
      <c r="B231" s="168"/>
      <c r="C231" s="175"/>
      <c r="D231" s="171"/>
      <c r="E231" s="176"/>
    </row>
    <row r="232" spans="1:5" x14ac:dyDescent="0.3">
      <c r="A232" s="168"/>
      <c r="B232" s="168"/>
      <c r="C232" s="175"/>
      <c r="D232" s="171"/>
      <c r="E232" s="176"/>
    </row>
    <row r="233" spans="1:5" x14ac:dyDescent="0.3">
      <c r="A233" s="168"/>
      <c r="B233" s="168"/>
      <c r="C233" s="175"/>
      <c r="D233" s="171"/>
      <c r="E233" s="176"/>
    </row>
    <row r="234" spans="1:5" x14ac:dyDescent="0.3">
      <c r="A234" s="168"/>
      <c r="B234" s="168"/>
      <c r="C234" s="175"/>
      <c r="D234" s="171"/>
      <c r="E234" s="176"/>
    </row>
    <row r="235" spans="1:5" x14ac:dyDescent="0.3">
      <c r="A235" s="168"/>
      <c r="B235" s="168"/>
      <c r="C235" s="175"/>
      <c r="D235" s="171"/>
      <c r="E235" s="176"/>
    </row>
    <row r="236" spans="1:5" x14ac:dyDescent="0.3">
      <c r="A236" s="168"/>
      <c r="B236" s="168"/>
      <c r="C236" s="175"/>
      <c r="D236" s="171"/>
      <c r="E236" s="176"/>
    </row>
    <row r="237" spans="1:5" x14ac:dyDescent="0.3">
      <c r="A237" s="168"/>
      <c r="B237" s="168"/>
      <c r="C237" s="175"/>
      <c r="D237" s="171"/>
      <c r="E237" s="176"/>
    </row>
    <row r="238" spans="1:5" x14ac:dyDescent="0.3">
      <c r="A238" s="168"/>
      <c r="B238" s="168"/>
      <c r="C238" s="175"/>
      <c r="D238" s="171"/>
      <c r="E238" s="176"/>
    </row>
    <row r="239" spans="1:5" x14ac:dyDescent="0.3">
      <c r="A239" s="168"/>
      <c r="B239" s="168"/>
      <c r="C239" s="175"/>
      <c r="D239" s="171"/>
      <c r="E239" s="176"/>
    </row>
    <row r="240" spans="1:5" x14ac:dyDescent="0.3">
      <c r="A240" s="168"/>
      <c r="B240" s="168"/>
      <c r="C240" s="175"/>
      <c r="D240" s="171"/>
      <c r="E240" s="176"/>
    </row>
    <row r="241" spans="1:5" x14ac:dyDescent="0.3">
      <c r="A241" s="168"/>
      <c r="B241" s="168"/>
      <c r="C241" s="175"/>
      <c r="D241" s="171"/>
      <c r="E241" s="176"/>
    </row>
    <row r="242" spans="1:5" x14ac:dyDescent="0.3">
      <c r="A242" s="168"/>
      <c r="B242" s="168"/>
      <c r="C242" s="175"/>
      <c r="D242" s="171"/>
      <c r="E242" s="176"/>
    </row>
    <row r="243" spans="1:5" x14ac:dyDescent="0.3">
      <c r="A243" s="168"/>
      <c r="B243" s="168"/>
      <c r="C243" s="175"/>
      <c r="D243" s="171"/>
      <c r="E243" s="176"/>
    </row>
    <row r="244" spans="1:5" x14ac:dyDescent="0.3">
      <c r="A244" s="168"/>
      <c r="B244" s="168"/>
      <c r="C244" s="175"/>
      <c r="D244" s="171"/>
      <c r="E244" s="176"/>
    </row>
    <row r="245" spans="1:5" x14ac:dyDescent="0.3">
      <c r="A245" s="168"/>
      <c r="B245" s="168"/>
      <c r="C245" s="175"/>
      <c r="D245" s="171"/>
      <c r="E245" s="176"/>
    </row>
    <row r="246" spans="1:5" x14ac:dyDescent="0.3">
      <c r="A246" s="168"/>
      <c r="B246" s="168"/>
      <c r="C246" s="175"/>
      <c r="D246" s="171"/>
      <c r="E246" s="171"/>
    </row>
    <row r="247" spans="1:5" x14ac:dyDescent="0.3">
      <c r="A247" s="168"/>
      <c r="B247" s="168"/>
      <c r="C247" s="175"/>
      <c r="D247" s="171"/>
      <c r="E247" s="176"/>
    </row>
    <row r="248" spans="1:5" x14ac:dyDescent="0.3">
      <c r="A248" s="168"/>
      <c r="B248" s="168"/>
      <c r="C248" s="175"/>
      <c r="D248" s="171"/>
      <c r="E248" s="171"/>
    </row>
    <row r="249" spans="1:5" x14ac:dyDescent="0.3">
      <c r="A249" s="168"/>
      <c r="B249" s="168"/>
      <c r="C249" s="175"/>
      <c r="D249" s="171"/>
      <c r="E249" s="176"/>
    </row>
    <row r="250" spans="1:5" x14ac:dyDescent="0.3">
      <c r="A250" s="168"/>
      <c r="B250" s="168"/>
      <c r="C250" s="175"/>
      <c r="D250" s="171"/>
      <c r="E250" s="176"/>
    </row>
    <row r="251" spans="1:5" x14ac:dyDescent="0.3">
      <c r="A251" s="168"/>
      <c r="B251" s="168"/>
      <c r="C251" s="175"/>
      <c r="D251" s="171"/>
      <c r="E251" s="176"/>
    </row>
    <row r="252" spans="1:5" x14ac:dyDescent="0.3">
      <c r="A252" s="168"/>
      <c r="B252" s="168"/>
      <c r="C252" s="175"/>
      <c r="D252" s="171"/>
      <c r="E252" s="176"/>
    </row>
    <row r="253" spans="1:5" x14ac:dyDescent="0.3">
      <c r="A253" s="168"/>
      <c r="B253" s="168"/>
      <c r="C253" s="175"/>
      <c r="D253" s="171"/>
      <c r="E253" s="176"/>
    </row>
    <row r="254" spans="1:5" x14ac:dyDescent="0.3">
      <c r="A254" s="168"/>
      <c r="B254" s="168"/>
      <c r="C254" s="175"/>
      <c r="D254" s="171"/>
      <c r="E254" s="176"/>
    </row>
    <row r="255" spans="1:5" x14ac:dyDescent="0.3">
      <c r="A255" s="168"/>
      <c r="B255" s="168"/>
      <c r="C255" s="175"/>
      <c r="D255" s="171"/>
      <c r="E255" s="176"/>
    </row>
    <row r="256" spans="1:5" x14ac:dyDescent="0.3">
      <c r="A256" s="168"/>
      <c r="B256" s="168"/>
      <c r="C256" s="175"/>
      <c r="D256" s="171"/>
      <c r="E256" s="176"/>
    </row>
    <row r="257" spans="1:5" x14ac:dyDescent="0.3">
      <c r="A257" s="168"/>
      <c r="B257" s="168"/>
      <c r="C257" s="175"/>
      <c r="D257" s="171"/>
      <c r="E257" s="176"/>
    </row>
    <row r="258" spans="1:5" x14ac:dyDescent="0.3">
      <c r="A258" s="168"/>
      <c r="B258" s="168"/>
      <c r="C258" s="175"/>
      <c r="D258" s="171"/>
      <c r="E258" s="176"/>
    </row>
    <row r="259" spans="1:5" x14ac:dyDescent="0.3">
      <c r="A259" s="168"/>
      <c r="B259" s="168"/>
      <c r="C259" s="175"/>
      <c r="D259" s="171"/>
      <c r="E259" s="176"/>
    </row>
    <row r="260" spans="1:5" x14ac:dyDescent="0.3">
      <c r="A260" s="168"/>
      <c r="B260" s="168"/>
      <c r="C260" s="175"/>
      <c r="D260" s="171"/>
      <c r="E260" s="176"/>
    </row>
    <row r="261" spans="1:5" x14ac:dyDescent="0.3">
      <c r="A261" s="168"/>
      <c r="B261" s="168"/>
      <c r="C261" s="175"/>
      <c r="D261" s="171"/>
      <c r="E261" s="176"/>
    </row>
    <row r="262" spans="1:5" x14ac:dyDescent="0.3">
      <c r="A262" s="168"/>
      <c r="B262" s="168"/>
      <c r="C262" s="175"/>
      <c r="D262" s="171"/>
      <c r="E262" s="176"/>
    </row>
    <row r="263" spans="1:5" x14ac:dyDescent="0.3">
      <c r="A263" s="168"/>
      <c r="B263" s="168"/>
      <c r="C263" s="175"/>
      <c r="D263" s="171"/>
      <c r="E263" s="176"/>
    </row>
    <row r="264" spans="1:5" x14ac:dyDescent="0.3">
      <c r="A264" s="168"/>
      <c r="B264" s="168"/>
      <c r="C264" s="175"/>
      <c r="D264" s="171"/>
      <c r="E264" s="176"/>
    </row>
    <row r="265" spans="1:5" x14ac:dyDescent="0.3">
      <c r="A265" s="168"/>
      <c r="B265" s="168"/>
      <c r="C265" s="175"/>
      <c r="D265" s="171"/>
      <c r="E265" s="176"/>
    </row>
    <row r="266" spans="1:5" x14ac:dyDescent="0.3">
      <c r="A266" s="168"/>
      <c r="B266" s="168"/>
      <c r="C266" s="175"/>
      <c r="D266" s="171"/>
      <c r="E266" s="176"/>
    </row>
    <row r="267" spans="1:5" x14ac:dyDescent="0.3">
      <c r="A267" s="168"/>
      <c r="B267" s="168"/>
      <c r="C267" s="175"/>
      <c r="D267" s="171"/>
      <c r="E267" s="176"/>
    </row>
    <row r="268" spans="1:5" x14ac:dyDescent="0.3">
      <c r="A268" s="168"/>
      <c r="B268" s="168"/>
      <c r="C268" s="175"/>
      <c r="D268" s="171"/>
      <c r="E268" s="176"/>
    </row>
    <row r="269" spans="1:5" x14ac:dyDescent="0.3">
      <c r="A269" s="168"/>
      <c r="B269" s="168"/>
      <c r="C269" s="175"/>
      <c r="D269" s="171"/>
      <c r="E269" s="176"/>
    </row>
    <row r="270" spans="1:5" x14ac:dyDescent="0.3">
      <c r="A270" s="168"/>
      <c r="B270" s="168"/>
      <c r="C270" s="175"/>
      <c r="D270" s="171"/>
      <c r="E270" s="176"/>
    </row>
    <row r="271" spans="1:5" x14ac:dyDescent="0.3">
      <c r="A271" s="168"/>
      <c r="B271" s="168"/>
      <c r="C271" s="175"/>
      <c r="D271" s="171"/>
      <c r="E271" s="176"/>
    </row>
    <row r="272" spans="1:5" x14ac:dyDescent="0.3">
      <c r="A272" s="168"/>
      <c r="B272" s="168"/>
      <c r="C272" s="175"/>
      <c r="D272" s="171"/>
      <c r="E272" s="171"/>
    </row>
    <row r="273" spans="1:5" x14ac:dyDescent="0.3">
      <c r="A273" s="168"/>
      <c r="B273" s="168"/>
      <c r="C273" s="175"/>
      <c r="D273" s="171"/>
      <c r="E273" s="176"/>
    </row>
    <row r="274" spans="1:5" x14ac:dyDescent="0.3">
      <c r="A274" s="168"/>
      <c r="B274" s="168"/>
      <c r="C274" s="175"/>
      <c r="D274" s="171"/>
      <c r="E274" s="176"/>
    </row>
    <row r="275" spans="1:5" x14ac:dyDescent="0.3">
      <c r="A275" s="168"/>
      <c r="B275" s="168"/>
      <c r="C275" s="175"/>
      <c r="D275" s="171"/>
      <c r="E275" s="176"/>
    </row>
    <row r="276" spans="1:5" x14ac:dyDescent="0.3">
      <c r="A276" s="168"/>
      <c r="B276" s="168"/>
      <c r="C276" s="175"/>
      <c r="D276" s="171"/>
      <c r="E276" s="176"/>
    </row>
    <row r="277" spans="1:5" x14ac:dyDescent="0.3">
      <c r="A277" s="168"/>
      <c r="B277" s="168"/>
      <c r="C277" s="175"/>
      <c r="D277" s="171"/>
      <c r="E277" s="176"/>
    </row>
    <row r="278" spans="1:5" x14ac:dyDescent="0.3">
      <c r="A278" s="168"/>
      <c r="B278" s="168"/>
      <c r="C278" s="175"/>
      <c r="D278" s="171"/>
      <c r="E278" s="176"/>
    </row>
    <row r="279" spans="1:5" x14ac:dyDescent="0.3">
      <c r="A279" s="168"/>
      <c r="B279" s="168"/>
      <c r="C279" s="175"/>
      <c r="D279" s="171"/>
      <c r="E279" s="176"/>
    </row>
    <row r="280" spans="1:5" x14ac:dyDescent="0.3">
      <c r="A280" s="168"/>
      <c r="B280" s="168"/>
      <c r="C280" s="175"/>
      <c r="D280" s="171"/>
      <c r="E280" s="176"/>
    </row>
    <row r="281" spans="1:5" x14ac:dyDescent="0.3">
      <c r="A281" s="168"/>
      <c r="B281" s="168"/>
      <c r="C281" s="175"/>
      <c r="D281" s="171"/>
      <c r="E281" s="176"/>
    </row>
    <row r="282" spans="1:5" x14ac:dyDescent="0.3">
      <c r="A282" s="168"/>
      <c r="B282" s="168"/>
      <c r="C282" s="175"/>
      <c r="D282" s="171"/>
      <c r="E282" s="176"/>
    </row>
    <row r="283" spans="1:5" x14ac:dyDescent="0.3">
      <c r="A283" s="168"/>
      <c r="B283" s="168"/>
      <c r="C283" s="175"/>
      <c r="D283" s="171"/>
      <c r="E283" s="176"/>
    </row>
    <row r="284" spans="1:5" x14ac:dyDescent="0.3">
      <c r="A284" s="168"/>
      <c r="B284" s="168"/>
      <c r="C284" s="175"/>
      <c r="D284" s="171"/>
      <c r="E284" s="176"/>
    </row>
    <row r="285" spans="1:5" x14ac:dyDescent="0.3">
      <c r="A285" s="168"/>
      <c r="B285" s="168"/>
      <c r="C285" s="175"/>
      <c r="D285" s="171"/>
      <c r="E285" s="176"/>
    </row>
    <row r="286" spans="1:5" x14ac:dyDescent="0.3">
      <c r="A286" s="168"/>
      <c r="B286" s="168"/>
      <c r="C286" s="175"/>
      <c r="D286" s="171"/>
      <c r="E286" s="176"/>
    </row>
    <row r="287" spans="1:5" x14ac:dyDescent="0.3">
      <c r="A287" s="168"/>
      <c r="B287" s="168"/>
      <c r="C287" s="175"/>
      <c r="D287" s="171"/>
      <c r="E287" s="176"/>
    </row>
    <row r="288" spans="1:5" x14ac:dyDescent="0.3">
      <c r="A288" s="168"/>
      <c r="B288" s="168"/>
      <c r="C288" s="175"/>
      <c r="D288" s="171"/>
      <c r="E288" s="176"/>
    </row>
    <row r="289" spans="1:5" x14ac:dyDescent="0.3">
      <c r="A289" s="168"/>
      <c r="B289" s="168"/>
      <c r="C289" s="175"/>
      <c r="D289" s="171"/>
      <c r="E289" s="176"/>
    </row>
    <row r="290" spans="1:5" x14ac:dyDescent="0.3">
      <c r="A290" s="168"/>
      <c r="B290" s="168"/>
      <c r="C290" s="175"/>
      <c r="D290" s="171"/>
      <c r="E290" s="176"/>
    </row>
    <row r="291" spans="1:5" x14ac:dyDescent="0.3">
      <c r="A291" s="168"/>
      <c r="B291" s="168"/>
      <c r="C291" s="175"/>
      <c r="D291" s="171"/>
      <c r="E291" s="176"/>
    </row>
    <row r="292" spans="1:5" x14ac:dyDescent="0.3">
      <c r="A292" s="168"/>
      <c r="B292" s="168"/>
      <c r="C292" s="175"/>
      <c r="D292" s="171"/>
      <c r="E292" s="176"/>
    </row>
    <row r="293" spans="1:5" x14ac:dyDescent="0.3">
      <c r="A293" s="168"/>
      <c r="B293" s="168"/>
      <c r="C293" s="175"/>
      <c r="D293" s="171"/>
      <c r="E293" s="176"/>
    </row>
    <row r="294" spans="1:5" x14ac:dyDescent="0.3">
      <c r="A294" s="168"/>
      <c r="B294" s="168"/>
      <c r="C294" s="175"/>
      <c r="D294" s="171"/>
      <c r="E294" s="176"/>
    </row>
    <row r="295" spans="1:5" x14ac:dyDescent="0.3">
      <c r="A295" s="168"/>
      <c r="B295" s="168"/>
      <c r="C295" s="175"/>
      <c r="D295" s="171"/>
      <c r="E295" s="176"/>
    </row>
    <row r="296" spans="1:5" x14ac:dyDescent="0.3">
      <c r="A296" s="168"/>
      <c r="B296" s="168"/>
      <c r="C296" s="175"/>
      <c r="D296" s="171"/>
      <c r="E296" s="171"/>
    </row>
    <row r="297" spans="1:5" x14ac:dyDescent="0.3">
      <c r="A297" s="168"/>
      <c r="B297" s="168"/>
      <c r="C297" s="175"/>
      <c r="D297" s="171"/>
      <c r="E297" s="176"/>
    </row>
    <row r="298" spans="1:5" x14ac:dyDescent="0.3">
      <c r="A298" s="168"/>
      <c r="B298" s="168"/>
      <c r="C298" s="175"/>
      <c r="D298" s="171"/>
      <c r="E298" s="171"/>
    </row>
    <row r="299" spans="1:5" x14ac:dyDescent="0.3">
      <c r="A299" s="168"/>
      <c r="B299" s="168"/>
      <c r="C299" s="175"/>
      <c r="D299" s="171"/>
      <c r="E299" s="171"/>
    </row>
    <row r="300" spans="1:5" x14ac:dyDescent="0.3">
      <c r="A300" s="168"/>
      <c r="B300" s="168"/>
      <c r="C300" s="175"/>
      <c r="D300" s="171"/>
      <c r="E300" s="176"/>
    </row>
    <row r="301" spans="1:5" x14ac:dyDescent="0.3">
      <c r="A301" s="168"/>
      <c r="B301" s="168"/>
      <c r="C301" s="175"/>
      <c r="D301" s="171"/>
      <c r="E301" s="171"/>
    </row>
    <row r="302" spans="1:5" x14ac:dyDescent="0.3">
      <c r="A302" s="168"/>
      <c r="B302" s="168"/>
      <c r="C302" s="175"/>
      <c r="D302" s="171"/>
      <c r="E302" s="176"/>
    </row>
    <row r="303" spans="1:5" x14ac:dyDescent="0.3">
      <c r="A303" s="168"/>
      <c r="B303" s="168"/>
      <c r="C303" s="175"/>
      <c r="D303" s="171"/>
      <c r="E303" s="176"/>
    </row>
    <row r="304" spans="1:5" x14ac:dyDescent="0.3">
      <c r="A304" s="168"/>
      <c r="B304" s="168"/>
      <c r="C304" s="175"/>
      <c r="D304" s="171"/>
      <c r="E304" s="176"/>
    </row>
    <row r="305" spans="1:5" x14ac:dyDescent="0.3">
      <c r="A305" s="168"/>
      <c r="B305" s="168"/>
      <c r="C305" s="175"/>
      <c r="D305" s="171"/>
      <c r="E305" s="176"/>
    </row>
    <row r="306" spans="1:5" x14ac:dyDescent="0.3">
      <c r="A306" s="168"/>
      <c r="B306" s="168"/>
      <c r="C306" s="175"/>
      <c r="D306" s="171"/>
      <c r="E306" s="176"/>
    </row>
    <row r="307" spans="1:5" x14ac:dyDescent="0.3">
      <c r="A307" s="168"/>
      <c r="B307" s="168"/>
      <c r="C307" s="175"/>
      <c r="D307" s="171"/>
      <c r="E307" s="176"/>
    </row>
    <row r="308" spans="1:5" x14ac:dyDescent="0.3">
      <c r="A308" s="168"/>
      <c r="B308" s="168"/>
      <c r="C308" s="175"/>
      <c r="D308" s="171"/>
      <c r="E308" s="176"/>
    </row>
    <row r="309" spans="1:5" x14ac:dyDescent="0.3">
      <c r="A309" s="168"/>
      <c r="B309" s="168"/>
      <c r="C309" s="175"/>
      <c r="D309" s="171"/>
      <c r="E309" s="176"/>
    </row>
    <row r="310" spans="1:5" x14ac:dyDescent="0.3">
      <c r="A310" s="168"/>
      <c r="B310" s="168"/>
      <c r="C310" s="175"/>
      <c r="D310" s="171"/>
      <c r="E310" s="176"/>
    </row>
    <row r="311" spans="1:5" x14ac:dyDescent="0.3">
      <c r="A311" s="168"/>
      <c r="B311" s="168"/>
      <c r="C311" s="175"/>
      <c r="D311" s="171"/>
      <c r="E311" s="176"/>
    </row>
    <row r="312" spans="1:5" x14ac:dyDescent="0.3">
      <c r="A312" s="168"/>
      <c r="B312" s="168"/>
      <c r="C312" s="175"/>
      <c r="D312" s="171"/>
      <c r="E312" s="176"/>
    </row>
    <row r="313" spans="1:5" x14ac:dyDescent="0.3">
      <c r="A313" s="168"/>
      <c r="B313" s="168"/>
      <c r="C313" s="175"/>
      <c r="D313" s="171"/>
      <c r="E313" s="171"/>
    </row>
    <row r="314" spans="1:5" x14ac:dyDescent="0.3">
      <c r="A314" s="168"/>
      <c r="B314" s="168"/>
      <c r="C314" s="175"/>
      <c r="D314" s="171"/>
      <c r="E314" s="176"/>
    </row>
    <row r="315" spans="1:5" x14ac:dyDescent="0.3">
      <c r="A315" s="168"/>
      <c r="B315" s="168"/>
      <c r="C315" s="175"/>
      <c r="D315" s="171"/>
      <c r="E315" s="176"/>
    </row>
    <row r="316" spans="1:5" x14ac:dyDescent="0.3">
      <c r="A316" s="168"/>
      <c r="B316" s="168"/>
      <c r="C316" s="175"/>
      <c r="D316" s="171"/>
      <c r="E316" s="176"/>
    </row>
    <row r="317" spans="1:5" x14ac:dyDescent="0.3">
      <c r="A317" s="168"/>
      <c r="B317" s="168"/>
      <c r="C317" s="175"/>
      <c r="D317" s="171"/>
      <c r="E317" s="171"/>
    </row>
    <row r="318" spans="1:5" x14ac:dyDescent="0.3">
      <c r="A318" s="168"/>
      <c r="B318" s="168"/>
      <c r="C318" s="175"/>
      <c r="D318" s="171"/>
      <c r="E318" s="176"/>
    </row>
    <row r="319" spans="1:5" x14ac:dyDescent="0.3">
      <c r="A319" s="168"/>
      <c r="B319" s="168"/>
      <c r="C319" s="175"/>
      <c r="D319" s="171"/>
      <c r="E319" s="176"/>
    </row>
    <row r="320" spans="1:5" x14ac:dyDescent="0.3">
      <c r="A320" s="168"/>
      <c r="B320" s="168"/>
      <c r="C320" s="175"/>
      <c r="D320" s="171"/>
      <c r="E320" s="176"/>
    </row>
    <row r="321" spans="1:5" x14ac:dyDescent="0.3">
      <c r="A321" s="168"/>
      <c r="B321" s="168"/>
      <c r="C321" s="175"/>
      <c r="D321" s="171"/>
      <c r="E321" s="176"/>
    </row>
    <row r="322" spans="1:5" x14ac:dyDescent="0.3">
      <c r="A322" s="168"/>
      <c r="B322" s="168"/>
      <c r="C322" s="175"/>
      <c r="D322" s="171"/>
      <c r="E322" s="176"/>
    </row>
    <row r="323" spans="1:5" x14ac:dyDescent="0.3">
      <c r="A323" s="168"/>
      <c r="B323" s="168"/>
      <c r="C323" s="175"/>
      <c r="D323" s="171"/>
      <c r="E323" s="176"/>
    </row>
    <row r="324" spans="1:5" x14ac:dyDescent="0.3">
      <c r="A324" s="168"/>
      <c r="B324" s="168"/>
      <c r="C324" s="175"/>
      <c r="D324" s="171"/>
      <c r="E324" s="176"/>
    </row>
    <row r="325" spans="1:5" x14ac:dyDescent="0.3">
      <c r="A325" s="168"/>
      <c r="B325" s="168"/>
      <c r="C325" s="175"/>
      <c r="D325" s="171"/>
      <c r="E325" s="176"/>
    </row>
    <row r="326" spans="1:5" x14ac:dyDescent="0.3">
      <c r="A326" s="168"/>
      <c r="B326" s="168"/>
      <c r="C326" s="175"/>
      <c r="D326" s="171"/>
      <c r="E326" s="176"/>
    </row>
    <row r="327" spans="1:5" x14ac:dyDescent="0.3">
      <c r="A327" s="168"/>
      <c r="B327" s="168"/>
      <c r="C327" s="175"/>
      <c r="D327" s="171"/>
      <c r="E327" s="176"/>
    </row>
    <row r="328" spans="1:5" x14ac:dyDescent="0.3">
      <c r="A328" s="168"/>
      <c r="B328" s="168"/>
      <c r="C328" s="175"/>
      <c r="D328" s="171"/>
      <c r="E328" s="176"/>
    </row>
    <row r="329" spans="1:5" x14ac:dyDescent="0.3">
      <c r="A329" s="168"/>
      <c r="B329" s="168"/>
      <c r="C329" s="175"/>
      <c r="D329" s="171"/>
      <c r="E329" s="176"/>
    </row>
    <row r="330" spans="1:5" x14ac:dyDescent="0.3">
      <c r="A330" s="168"/>
      <c r="B330" s="168"/>
      <c r="C330" s="175"/>
      <c r="D330" s="171"/>
      <c r="E330" s="176"/>
    </row>
    <row r="331" spans="1:5" x14ac:dyDescent="0.3">
      <c r="A331" s="168"/>
      <c r="B331" s="168"/>
      <c r="C331" s="175"/>
      <c r="D331" s="171"/>
      <c r="E331" s="176"/>
    </row>
    <row r="332" spans="1:5" x14ac:dyDescent="0.3">
      <c r="A332" s="168"/>
      <c r="B332" s="168"/>
      <c r="C332" s="175"/>
      <c r="D332" s="171"/>
      <c r="E332" s="176"/>
    </row>
    <row r="333" spans="1:5" x14ac:dyDescent="0.3">
      <c r="A333" s="168"/>
      <c r="B333" s="168"/>
      <c r="C333" s="175"/>
      <c r="D333" s="171"/>
      <c r="E333" s="176"/>
    </row>
    <row r="334" spans="1:5" x14ac:dyDescent="0.3">
      <c r="A334" s="168"/>
      <c r="B334" s="168"/>
      <c r="C334" s="175"/>
      <c r="D334" s="171"/>
      <c r="E334" s="176"/>
    </row>
    <row r="335" spans="1:5" x14ac:dyDescent="0.3">
      <c r="A335" s="168"/>
      <c r="B335" s="168"/>
      <c r="C335" s="175"/>
      <c r="D335" s="171"/>
      <c r="E335" s="176"/>
    </row>
    <row r="336" spans="1:5" x14ac:dyDescent="0.3">
      <c r="A336" s="168"/>
      <c r="B336" s="168"/>
      <c r="C336" s="175"/>
      <c r="D336" s="171"/>
      <c r="E336" s="176"/>
    </row>
    <row r="337" spans="1:5" x14ac:dyDescent="0.3">
      <c r="A337" s="168"/>
      <c r="B337" s="168"/>
      <c r="C337" s="175"/>
      <c r="D337" s="171"/>
      <c r="E337" s="176"/>
    </row>
    <row r="338" spans="1:5" x14ac:dyDescent="0.3">
      <c r="A338" s="168"/>
      <c r="B338" s="168"/>
      <c r="C338" s="175"/>
      <c r="D338" s="171"/>
      <c r="E338" s="176"/>
    </row>
    <row r="339" spans="1:5" x14ac:dyDescent="0.3">
      <c r="A339" s="168"/>
      <c r="B339" s="168"/>
      <c r="C339" s="175"/>
      <c r="D339" s="171"/>
      <c r="E339" s="176"/>
    </row>
    <row r="340" spans="1:5" x14ac:dyDescent="0.3">
      <c r="A340" s="168"/>
      <c r="B340" s="168"/>
      <c r="C340" s="175"/>
      <c r="D340" s="171"/>
      <c r="E340" s="176"/>
    </row>
    <row r="341" spans="1:5" x14ac:dyDescent="0.3">
      <c r="A341" s="168"/>
      <c r="B341" s="168"/>
      <c r="C341" s="175"/>
      <c r="D341" s="171"/>
      <c r="E341" s="176"/>
    </row>
    <row r="342" spans="1:5" x14ac:dyDescent="0.3">
      <c r="A342" s="168"/>
      <c r="B342" s="168"/>
      <c r="C342" s="175"/>
      <c r="D342" s="171"/>
      <c r="E342" s="176"/>
    </row>
    <row r="343" spans="1:5" x14ac:dyDescent="0.3">
      <c r="A343" s="168"/>
      <c r="B343" s="168"/>
      <c r="C343" s="175"/>
      <c r="D343" s="171"/>
      <c r="E343" s="176"/>
    </row>
    <row r="344" spans="1:5" x14ac:dyDescent="0.3">
      <c r="A344" s="168"/>
      <c r="B344" s="168"/>
      <c r="C344" s="175"/>
      <c r="D344" s="171"/>
      <c r="E344" s="176"/>
    </row>
    <row r="345" spans="1:5" x14ac:dyDescent="0.3">
      <c r="A345" s="168"/>
      <c r="B345" s="168"/>
      <c r="C345" s="175"/>
      <c r="D345" s="171"/>
      <c r="E345" s="176"/>
    </row>
    <row r="346" spans="1:5" x14ac:dyDescent="0.3">
      <c r="A346" s="168"/>
      <c r="B346" s="168"/>
      <c r="C346" s="175"/>
      <c r="D346" s="171"/>
      <c r="E346" s="176"/>
    </row>
    <row r="347" spans="1:5" x14ac:dyDescent="0.3">
      <c r="A347" s="168"/>
      <c r="B347" s="168"/>
      <c r="C347" s="175"/>
      <c r="D347" s="171"/>
      <c r="E347" s="176"/>
    </row>
    <row r="348" spans="1:5" x14ac:dyDescent="0.3">
      <c r="A348" s="168"/>
      <c r="B348" s="168"/>
      <c r="C348" s="175"/>
      <c r="D348" s="171"/>
      <c r="E348" s="176"/>
    </row>
    <row r="349" spans="1:5" x14ac:dyDescent="0.3">
      <c r="A349" s="168"/>
      <c r="B349" s="168"/>
      <c r="C349" s="175"/>
      <c r="D349" s="171"/>
      <c r="E349" s="176"/>
    </row>
    <row r="350" spans="1:5" x14ac:dyDescent="0.3">
      <c r="A350" s="168"/>
      <c r="B350" s="168"/>
      <c r="C350" s="175"/>
      <c r="D350" s="171"/>
      <c r="E350" s="176"/>
    </row>
    <row r="351" spans="1:5" x14ac:dyDescent="0.3">
      <c r="A351" s="168"/>
      <c r="B351" s="168"/>
      <c r="C351" s="175"/>
      <c r="D351" s="171"/>
      <c r="E351" s="176"/>
    </row>
    <row r="352" spans="1:5" x14ac:dyDescent="0.3">
      <c r="A352" s="168"/>
      <c r="B352" s="168"/>
      <c r="C352" s="175"/>
      <c r="D352" s="171"/>
      <c r="E352" s="176"/>
    </row>
    <row r="353" spans="1:5" x14ac:dyDescent="0.3">
      <c r="A353" s="168"/>
      <c r="B353" s="168"/>
      <c r="C353" s="175"/>
      <c r="D353" s="171"/>
      <c r="E353" s="176"/>
    </row>
    <row r="354" spans="1:5" x14ac:dyDescent="0.3">
      <c r="A354" s="168"/>
      <c r="B354" s="168"/>
      <c r="C354" s="175"/>
      <c r="D354" s="171"/>
      <c r="E354" s="176"/>
    </row>
    <row r="355" spans="1:5" x14ac:dyDescent="0.3">
      <c r="A355" s="168"/>
      <c r="B355" s="168"/>
      <c r="C355" s="175"/>
      <c r="D355" s="171"/>
      <c r="E355" s="176"/>
    </row>
    <row r="356" spans="1:5" x14ac:dyDescent="0.3">
      <c r="A356" s="168"/>
      <c r="B356" s="168"/>
      <c r="C356" s="175"/>
      <c r="D356" s="171"/>
      <c r="E356" s="176"/>
    </row>
    <row r="357" spans="1:5" x14ac:dyDescent="0.3">
      <c r="A357" s="168"/>
      <c r="B357" s="168"/>
      <c r="C357" s="175"/>
      <c r="D357" s="171"/>
      <c r="E357" s="176"/>
    </row>
    <row r="358" spans="1:5" x14ac:dyDescent="0.3">
      <c r="A358" s="168"/>
      <c r="B358" s="168"/>
      <c r="C358" s="175"/>
      <c r="D358" s="171"/>
      <c r="E358" s="176"/>
    </row>
    <row r="359" spans="1:5" x14ac:dyDescent="0.3">
      <c r="A359" s="168"/>
      <c r="B359" s="168"/>
      <c r="C359" s="175"/>
      <c r="D359" s="171"/>
      <c r="E359" s="176"/>
    </row>
    <row r="360" spans="1:5" x14ac:dyDescent="0.3">
      <c r="A360" s="168"/>
      <c r="B360" s="168"/>
      <c r="C360" s="175"/>
      <c r="D360" s="171"/>
      <c r="E360" s="176"/>
    </row>
    <row r="361" spans="1:5" x14ac:dyDescent="0.3">
      <c r="A361" s="168"/>
      <c r="B361" s="168"/>
      <c r="C361" s="175"/>
      <c r="D361" s="171"/>
      <c r="E361" s="176"/>
    </row>
    <row r="362" spans="1:5" x14ac:dyDescent="0.3">
      <c r="A362" s="168"/>
      <c r="B362" s="168"/>
      <c r="C362" s="175"/>
      <c r="D362" s="171"/>
      <c r="E362" s="176"/>
    </row>
    <row r="363" spans="1:5" x14ac:dyDescent="0.3">
      <c r="A363" s="168"/>
      <c r="B363" s="168"/>
      <c r="C363" s="175"/>
      <c r="D363" s="171"/>
      <c r="E363" s="176"/>
    </row>
    <row r="364" spans="1:5" x14ac:dyDescent="0.3">
      <c r="A364" s="168"/>
      <c r="B364" s="168"/>
      <c r="C364" s="175"/>
      <c r="D364" s="171"/>
      <c r="E364" s="176"/>
    </row>
    <row r="365" spans="1:5" x14ac:dyDescent="0.3">
      <c r="A365" s="168"/>
      <c r="B365" s="168"/>
      <c r="C365" s="175"/>
      <c r="D365" s="171"/>
      <c r="E365" s="176"/>
    </row>
    <row r="366" spans="1:5" x14ac:dyDescent="0.3">
      <c r="A366" s="168"/>
      <c r="B366" s="168"/>
      <c r="C366" s="175"/>
      <c r="D366" s="171"/>
      <c r="E366" s="176"/>
    </row>
    <row r="367" spans="1:5" x14ac:dyDescent="0.3">
      <c r="A367" s="168"/>
      <c r="B367" s="168"/>
      <c r="C367" s="175"/>
      <c r="D367" s="171"/>
      <c r="E367" s="176"/>
    </row>
    <row r="368" spans="1:5" x14ac:dyDescent="0.3">
      <c r="A368" s="168"/>
      <c r="B368" s="168"/>
      <c r="C368" s="175"/>
      <c r="D368" s="171"/>
      <c r="E368" s="176"/>
    </row>
    <row r="369" spans="1:5" x14ac:dyDescent="0.3">
      <c r="A369" s="168"/>
      <c r="B369" s="168"/>
      <c r="C369" s="175"/>
      <c r="D369" s="171"/>
      <c r="E369" s="176"/>
    </row>
    <row r="370" spans="1:5" x14ac:dyDescent="0.3">
      <c r="A370" s="168"/>
      <c r="B370" s="168"/>
      <c r="C370" s="175"/>
      <c r="D370" s="171"/>
      <c r="E370" s="176"/>
    </row>
    <row r="371" spans="1:5" x14ac:dyDescent="0.3">
      <c r="A371" s="168"/>
      <c r="B371" s="168"/>
      <c r="C371" s="175"/>
      <c r="D371" s="171"/>
      <c r="E371" s="176"/>
    </row>
    <row r="372" spans="1:5" x14ac:dyDescent="0.3">
      <c r="A372" s="168"/>
      <c r="B372" s="168"/>
      <c r="C372" s="175"/>
      <c r="D372" s="171"/>
      <c r="E372" s="176"/>
    </row>
    <row r="373" spans="1:5" x14ac:dyDescent="0.3">
      <c r="A373" s="168"/>
      <c r="B373" s="168"/>
      <c r="C373" s="175"/>
      <c r="D373" s="171"/>
      <c r="E373" s="176"/>
    </row>
    <row r="374" spans="1:5" x14ac:dyDescent="0.3">
      <c r="A374" s="168"/>
      <c r="B374" s="168"/>
      <c r="C374" s="175"/>
      <c r="D374" s="171"/>
      <c r="E374" s="176"/>
    </row>
    <row r="375" spans="1:5" x14ac:dyDescent="0.3">
      <c r="A375" s="168"/>
      <c r="B375" s="168"/>
      <c r="C375" s="175"/>
      <c r="D375" s="171"/>
      <c r="E375" s="176"/>
    </row>
    <row r="376" spans="1:5" x14ac:dyDescent="0.3">
      <c r="A376" s="168"/>
      <c r="B376" s="168"/>
      <c r="C376" s="175"/>
      <c r="D376" s="171"/>
      <c r="E376" s="176"/>
    </row>
    <row r="377" spans="1:5" x14ac:dyDescent="0.3">
      <c r="A377" s="168"/>
      <c r="B377" s="168"/>
      <c r="C377" s="175"/>
      <c r="D377" s="171"/>
      <c r="E377" s="176"/>
    </row>
    <row r="378" spans="1:5" x14ac:dyDescent="0.3">
      <c r="A378" s="168"/>
      <c r="B378" s="168"/>
      <c r="C378" s="175"/>
      <c r="D378" s="171"/>
      <c r="E378" s="176"/>
    </row>
    <row r="379" spans="1:5" x14ac:dyDescent="0.3">
      <c r="A379" s="168"/>
      <c r="B379" s="168"/>
      <c r="C379" s="175"/>
      <c r="D379" s="171"/>
      <c r="E379" s="176"/>
    </row>
    <row r="380" spans="1:5" x14ac:dyDescent="0.3">
      <c r="A380" s="168"/>
      <c r="B380" s="168"/>
      <c r="C380" s="175"/>
      <c r="D380" s="171"/>
      <c r="E380" s="171"/>
    </row>
    <row r="381" spans="1:5" x14ac:dyDescent="0.3">
      <c r="A381" s="168"/>
      <c r="B381" s="168"/>
      <c r="C381" s="175"/>
      <c r="D381" s="171"/>
      <c r="E381" s="176"/>
    </row>
    <row r="382" spans="1:5" x14ac:dyDescent="0.3">
      <c r="A382" s="168"/>
      <c r="B382" s="168"/>
      <c r="C382" s="175"/>
      <c r="D382" s="171"/>
      <c r="E382" s="176"/>
    </row>
    <row r="383" spans="1:5" x14ac:dyDescent="0.3">
      <c r="A383" s="168"/>
      <c r="B383" s="168"/>
      <c r="C383" s="175"/>
      <c r="D383" s="171"/>
      <c r="E383" s="176"/>
    </row>
    <row r="384" spans="1:5" x14ac:dyDescent="0.3">
      <c r="A384" s="168"/>
      <c r="B384" s="168"/>
      <c r="C384" s="175"/>
      <c r="D384" s="171"/>
      <c r="E384" s="176"/>
    </row>
    <row r="385" spans="1:5" x14ac:dyDescent="0.3">
      <c r="A385" s="168"/>
      <c r="B385" s="168"/>
      <c r="C385" s="175"/>
      <c r="D385" s="171"/>
      <c r="E385" s="176"/>
    </row>
    <row r="386" spans="1:5" x14ac:dyDescent="0.3">
      <c r="A386" s="168"/>
      <c r="B386" s="168"/>
      <c r="C386" s="175"/>
      <c r="D386" s="171"/>
      <c r="E386" s="176"/>
    </row>
    <row r="387" spans="1:5" x14ac:dyDescent="0.3">
      <c r="A387" s="168"/>
      <c r="B387" s="168"/>
      <c r="C387" s="175"/>
      <c r="D387" s="171"/>
      <c r="E387" s="176"/>
    </row>
    <row r="388" spans="1:5" x14ac:dyDescent="0.3">
      <c r="A388" s="168"/>
      <c r="B388" s="168"/>
      <c r="C388" s="175"/>
      <c r="D388" s="171"/>
      <c r="E388" s="176"/>
    </row>
    <row r="389" spans="1:5" x14ac:dyDescent="0.3">
      <c r="A389" s="168"/>
      <c r="B389" s="168"/>
      <c r="C389" s="175"/>
      <c r="D389" s="171"/>
      <c r="E389" s="176"/>
    </row>
    <row r="390" spans="1:5" x14ac:dyDescent="0.3">
      <c r="A390" s="168"/>
      <c r="B390" s="168"/>
      <c r="C390" s="175"/>
      <c r="D390" s="171"/>
      <c r="E390" s="176"/>
    </row>
    <row r="391" spans="1:5" x14ac:dyDescent="0.3">
      <c r="A391" s="168"/>
      <c r="B391" s="168"/>
      <c r="C391" s="175"/>
      <c r="D391" s="171"/>
      <c r="E391" s="176"/>
    </row>
    <row r="392" spans="1:5" x14ac:dyDescent="0.3">
      <c r="A392" s="168"/>
      <c r="B392" s="168"/>
      <c r="C392" s="175"/>
      <c r="D392" s="171"/>
      <c r="E392" s="176"/>
    </row>
    <row r="393" spans="1:5" x14ac:dyDescent="0.3">
      <c r="A393" s="168"/>
      <c r="B393" s="168"/>
      <c r="C393" s="175"/>
      <c r="D393" s="171"/>
      <c r="E393" s="176"/>
    </row>
    <row r="394" spans="1:5" x14ac:dyDescent="0.3">
      <c r="A394" s="168"/>
      <c r="B394" s="168"/>
      <c r="C394" s="175"/>
      <c r="D394" s="171"/>
      <c r="E394" s="176"/>
    </row>
    <row r="395" spans="1:5" x14ac:dyDescent="0.3">
      <c r="A395" s="168"/>
      <c r="B395" s="168"/>
      <c r="C395" s="175"/>
      <c r="D395" s="171"/>
      <c r="E395" s="176"/>
    </row>
    <row r="396" spans="1:5" x14ac:dyDescent="0.3">
      <c r="A396" s="168"/>
      <c r="B396" s="168"/>
      <c r="C396" s="175"/>
      <c r="D396" s="171"/>
      <c r="E396" s="176"/>
    </row>
    <row r="397" spans="1:5" x14ac:dyDescent="0.3">
      <c r="A397" s="168"/>
      <c r="B397" s="168"/>
      <c r="C397" s="175"/>
      <c r="D397" s="171"/>
      <c r="E397" s="176"/>
    </row>
    <row r="398" spans="1:5" x14ac:dyDescent="0.3">
      <c r="A398" s="168"/>
      <c r="B398" s="168"/>
      <c r="C398" s="175"/>
      <c r="D398" s="171"/>
      <c r="E398" s="176"/>
    </row>
    <row r="399" spans="1:5" x14ac:dyDescent="0.3">
      <c r="A399" s="168"/>
      <c r="B399" s="168"/>
      <c r="C399" s="175"/>
      <c r="D399" s="171"/>
      <c r="E399" s="176"/>
    </row>
    <row r="400" spans="1:5" x14ac:dyDescent="0.3">
      <c r="A400" s="168"/>
      <c r="B400" s="168"/>
      <c r="C400" s="175"/>
      <c r="D400" s="171"/>
      <c r="E400" s="176"/>
    </row>
    <row r="401" spans="1:5" x14ac:dyDescent="0.3">
      <c r="A401" s="168"/>
      <c r="B401" s="168"/>
      <c r="C401" s="175"/>
      <c r="D401" s="171"/>
      <c r="E401" s="176"/>
    </row>
    <row r="402" spans="1:5" x14ac:dyDescent="0.3">
      <c r="A402" s="168"/>
      <c r="B402" s="168"/>
      <c r="C402" s="175"/>
      <c r="D402" s="171"/>
      <c r="E402" s="176"/>
    </row>
    <row r="403" spans="1:5" x14ac:dyDescent="0.3">
      <c r="A403" s="168"/>
      <c r="B403" s="168"/>
      <c r="C403" s="175"/>
      <c r="D403" s="171"/>
      <c r="E403" s="176"/>
    </row>
    <row r="404" spans="1:5" x14ac:dyDescent="0.3">
      <c r="A404" s="168"/>
      <c r="B404" s="168"/>
      <c r="C404" s="175"/>
      <c r="D404" s="171"/>
      <c r="E404" s="176"/>
    </row>
    <row r="405" spans="1:5" x14ac:dyDescent="0.3">
      <c r="A405" s="168"/>
      <c r="B405" s="168"/>
      <c r="C405" s="175"/>
      <c r="D405" s="171"/>
      <c r="E405" s="176"/>
    </row>
    <row r="406" spans="1:5" x14ac:dyDescent="0.3">
      <c r="A406" s="168"/>
      <c r="B406" s="168"/>
      <c r="C406" s="175"/>
      <c r="D406" s="171"/>
      <c r="E406" s="176"/>
    </row>
    <row r="407" spans="1:5" x14ac:dyDescent="0.3">
      <c r="A407" s="168"/>
      <c r="B407" s="168"/>
      <c r="C407" s="175"/>
      <c r="D407" s="171"/>
      <c r="E407" s="176"/>
    </row>
    <row r="408" spans="1:5" x14ac:dyDescent="0.3">
      <c r="A408" s="168"/>
      <c r="B408" s="168"/>
      <c r="C408" s="175"/>
      <c r="D408" s="171"/>
      <c r="E408" s="176"/>
    </row>
    <row r="409" spans="1:5" x14ac:dyDescent="0.3">
      <c r="A409" s="168"/>
      <c r="B409" s="168"/>
      <c r="C409" s="175"/>
      <c r="D409" s="171"/>
      <c r="E409" s="176"/>
    </row>
    <row r="410" spans="1:5" x14ac:dyDescent="0.3">
      <c r="A410" s="168"/>
      <c r="B410" s="168"/>
      <c r="C410" s="175"/>
      <c r="D410" s="171"/>
      <c r="E410" s="176"/>
    </row>
    <row r="411" spans="1:5" x14ac:dyDescent="0.3">
      <c r="A411" s="168"/>
      <c r="B411" s="168"/>
      <c r="C411" s="175"/>
      <c r="D411" s="171"/>
      <c r="E411" s="176"/>
    </row>
    <row r="412" spans="1:5" x14ac:dyDescent="0.3">
      <c r="A412" s="168"/>
      <c r="B412" s="168"/>
      <c r="C412" s="175"/>
      <c r="D412" s="171"/>
      <c r="E412" s="176"/>
    </row>
    <row r="413" spans="1:5" x14ac:dyDescent="0.3">
      <c r="A413" s="168"/>
      <c r="B413" s="168"/>
      <c r="C413" s="175"/>
      <c r="D413" s="171"/>
      <c r="E413" s="176"/>
    </row>
    <row r="414" spans="1:5" x14ac:dyDescent="0.3">
      <c r="A414" s="168"/>
      <c r="B414" s="168"/>
      <c r="C414" s="175"/>
      <c r="D414" s="171"/>
      <c r="E414" s="176"/>
    </row>
    <row r="415" spans="1:5" x14ac:dyDescent="0.3">
      <c r="A415" s="168"/>
      <c r="B415" s="168"/>
      <c r="C415" s="175"/>
      <c r="D415" s="171"/>
      <c r="E415" s="176"/>
    </row>
    <row r="416" spans="1:5" x14ac:dyDescent="0.3">
      <c r="A416" s="168"/>
      <c r="B416" s="168"/>
      <c r="C416" s="175"/>
      <c r="D416" s="171"/>
      <c r="E416" s="176"/>
    </row>
    <row r="417" spans="1:5" x14ac:dyDescent="0.3">
      <c r="A417" s="168"/>
      <c r="B417" s="168"/>
      <c r="C417" s="175"/>
      <c r="D417" s="171"/>
      <c r="E417" s="176"/>
    </row>
    <row r="418" spans="1:5" x14ac:dyDescent="0.3">
      <c r="A418" s="168"/>
      <c r="B418" s="168"/>
      <c r="C418" s="175"/>
      <c r="D418" s="171"/>
      <c r="E418" s="171"/>
    </row>
    <row r="419" spans="1:5" x14ac:dyDescent="0.3">
      <c r="A419" s="168"/>
      <c r="B419" s="168"/>
      <c r="C419" s="175"/>
      <c r="D419" s="171"/>
      <c r="E419" s="176"/>
    </row>
    <row r="420" spans="1:5" x14ac:dyDescent="0.3">
      <c r="A420" s="168"/>
      <c r="B420" s="168"/>
      <c r="C420" s="175"/>
      <c r="D420" s="171"/>
      <c r="E420" s="176"/>
    </row>
    <row r="421" spans="1:5" x14ac:dyDescent="0.3">
      <c r="A421" s="168"/>
      <c r="B421" s="168"/>
      <c r="C421" s="175"/>
      <c r="D421" s="171"/>
      <c r="E421" s="171"/>
    </row>
    <row r="422" spans="1:5" x14ac:dyDescent="0.3">
      <c r="A422" s="168"/>
      <c r="B422" s="168"/>
      <c r="C422" s="175"/>
      <c r="D422" s="171"/>
      <c r="E422" s="176"/>
    </row>
    <row r="423" spans="1:5" x14ac:dyDescent="0.3">
      <c r="A423" s="168"/>
      <c r="B423" s="168"/>
      <c r="C423" s="175"/>
      <c r="D423" s="171"/>
      <c r="E423" s="176"/>
    </row>
    <row r="424" spans="1:5" x14ac:dyDescent="0.3">
      <c r="A424" s="168"/>
      <c r="B424" s="168"/>
      <c r="C424" s="175"/>
      <c r="D424" s="171"/>
      <c r="E424" s="171"/>
    </row>
    <row r="425" spans="1:5" x14ac:dyDescent="0.3">
      <c r="A425" s="168"/>
      <c r="B425" s="168"/>
      <c r="C425" s="175"/>
      <c r="D425" s="171"/>
      <c r="E425" s="176"/>
    </row>
    <row r="426" spans="1:5" x14ac:dyDescent="0.3">
      <c r="A426" s="168"/>
      <c r="B426" s="168"/>
      <c r="C426" s="175"/>
      <c r="D426" s="171"/>
      <c r="E426" s="176"/>
    </row>
    <row r="427" spans="1:5" x14ac:dyDescent="0.3">
      <c r="A427" s="168"/>
      <c r="B427" s="168"/>
      <c r="C427" s="175"/>
      <c r="D427" s="171"/>
      <c r="E427" s="176"/>
    </row>
    <row r="428" spans="1:5" x14ac:dyDescent="0.3">
      <c r="A428" s="168"/>
      <c r="B428" s="168"/>
      <c r="C428" s="175"/>
      <c r="D428" s="171"/>
      <c r="E428" s="176"/>
    </row>
    <row r="429" spans="1:5" x14ac:dyDescent="0.3">
      <c r="A429" s="168"/>
      <c r="B429" s="168"/>
      <c r="C429" s="175"/>
      <c r="D429" s="171"/>
      <c r="E429" s="176"/>
    </row>
    <row r="430" spans="1:5" x14ac:dyDescent="0.3">
      <c r="A430" s="168"/>
      <c r="B430" s="168"/>
      <c r="C430" s="175"/>
      <c r="D430" s="171"/>
      <c r="E430" s="176"/>
    </row>
    <row r="431" spans="1:5" x14ac:dyDescent="0.3">
      <c r="A431" s="168"/>
      <c r="B431" s="168"/>
      <c r="C431" s="175"/>
      <c r="D431" s="171"/>
      <c r="E431" s="171"/>
    </row>
    <row r="432" spans="1:5" x14ac:dyDescent="0.3">
      <c r="A432" s="168"/>
      <c r="B432" s="168"/>
      <c r="C432" s="175"/>
      <c r="D432" s="171"/>
      <c r="E432" s="171"/>
    </row>
    <row r="433" spans="1:5" x14ac:dyDescent="0.3">
      <c r="A433" s="168"/>
      <c r="B433" s="168"/>
      <c r="C433" s="175"/>
      <c r="D433" s="171"/>
      <c r="E433" s="176"/>
    </row>
    <row r="434" spans="1:5" x14ac:dyDescent="0.3">
      <c r="A434" s="168"/>
      <c r="B434" s="168"/>
      <c r="C434" s="175"/>
      <c r="D434" s="171"/>
      <c r="E434" s="171"/>
    </row>
    <row r="435" spans="1:5" x14ac:dyDescent="0.3">
      <c r="A435" s="168"/>
      <c r="B435" s="168"/>
      <c r="C435" s="175"/>
      <c r="D435" s="171"/>
      <c r="E435" s="171"/>
    </row>
    <row r="436" spans="1:5" x14ac:dyDescent="0.3">
      <c r="A436" s="168"/>
      <c r="B436" s="168"/>
      <c r="C436" s="175"/>
      <c r="D436" s="171"/>
      <c r="E436" s="176"/>
    </row>
    <row r="437" spans="1:5" x14ac:dyDescent="0.3">
      <c r="A437" s="168"/>
      <c r="B437" s="168"/>
      <c r="C437" s="175"/>
      <c r="D437" s="171"/>
      <c r="E437" s="176"/>
    </row>
    <row r="438" spans="1:5" x14ac:dyDescent="0.3">
      <c r="A438" s="168"/>
      <c r="B438" s="168"/>
      <c r="C438" s="175"/>
      <c r="D438" s="171"/>
      <c r="E438" s="176"/>
    </row>
    <row r="439" spans="1:5" x14ac:dyDescent="0.3">
      <c r="A439" s="168"/>
      <c r="B439" s="168"/>
      <c r="C439" s="175"/>
      <c r="D439" s="171"/>
      <c r="E439" s="176"/>
    </row>
    <row r="440" spans="1:5" x14ac:dyDescent="0.3">
      <c r="A440" s="168"/>
      <c r="B440" s="168"/>
      <c r="C440" s="175"/>
      <c r="D440" s="171"/>
      <c r="E440" s="176"/>
    </row>
    <row r="441" spans="1:5" x14ac:dyDescent="0.3">
      <c r="A441" s="168"/>
      <c r="B441" s="168"/>
      <c r="C441" s="175"/>
      <c r="D441" s="171"/>
      <c r="E441" s="176"/>
    </row>
    <row r="442" spans="1:5" x14ac:dyDescent="0.3">
      <c r="A442" s="168"/>
      <c r="B442" s="168"/>
      <c r="C442" s="175"/>
      <c r="D442" s="171"/>
      <c r="E442" s="176"/>
    </row>
    <row r="443" spans="1:5" x14ac:dyDescent="0.3">
      <c r="A443" s="168"/>
      <c r="B443" s="168"/>
      <c r="C443" s="175"/>
      <c r="D443" s="171"/>
      <c r="E443" s="176"/>
    </row>
    <row r="444" spans="1:5" x14ac:dyDescent="0.3">
      <c r="A444" s="168"/>
      <c r="B444" s="168"/>
      <c r="C444" s="175"/>
      <c r="D444" s="171"/>
      <c r="E444" s="176"/>
    </row>
    <row r="445" spans="1:5" x14ac:dyDescent="0.3">
      <c r="A445" s="168"/>
      <c r="B445" s="168"/>
      <c r="C445" s="175"/>
      <c r="D445" s="171"/>
      <c r="E445" s="171"/>
    </row>
    <row r="446" spans="1:5" x14ac:dyDescent="0.3">
      <c r="A446" s="168"/>
      <c r="B446" s="168"/>
      <c r="C446" s="175"/>
      <c r="D446" s="171"/>
      <c r="E446" s="176"/>
    </row>
    <row r="447" spans="1:5" x14ac:dyDescent="0.3">
      <c r="A447" s="168"/>
      <c r="B447" s="168"/>
      <c r="C447" s="175"/>
      <c r="D447" s="171"/>
      <c r="E447" s="171"/>
    </row>
    <row r="448" spans="1:5" x14ac:dyDescent="0.3">
      <c r="A448" s="168"/>
      <c r="B448" s="168"/>
      <c r="C448" s="175"/>
      <c r="D448" s="171"/>
      <c r="E448" s="176"/>
    </row>
    <row r="449" spans="1:5" x14ac:dyDescent="0.3">
      <c r="A449" s="168"/>
      <c r="B449" s="168"/>
      <c r="C449" s="175"/>
      <c r="D449" s="171"/>
      <c r="E449" s="176"/>
    </row>
    <row r="450" spans="1:5" x14ac:dyDescent="0.3">
      <c r="A450" s="168"/>
      <c r="B450" s="168"/>
      <c r="C450" s="175"/>
      <c r="D450" s="171"/>
      <c r="E450" s="176"/>
    </row>
    <row r="451" spans="1:5" x14ac:dyDescent="0.3">
      <c r="A451" s="168"/>
      <c r="B451" s="168"/>
      <c r="C451" s="175"/>
      <c r="D451" s="171"/>
      <c r="E451" s="176"/>
    </row>
    <row r="452" spans="1:5" x14ac:dyDescent="0.3">
      <c r="A452" s="168"/>
      <c r="B452" s="168"/>
      <c r="C452" s="175"/>
      <c r="D452" s="171"/>
      <c r="E452" s="176"/>
    </row>
    <row r="453" spans="1:5" x14ac:dyDescent="0.3">
      <c r="A453" s="168"/>
      <c r="B453" s="168"/>
      <c r="C453" s="175"/>
      <c r="D453" s="171"/>
      <c r="E453" s="176"/>
    </row>
    <row r="454" spans="1:5" x14ac:dyDescent="0.3">
      <c r="A454" s="168"/>
      <c r="B454" s="168"/>
      <c r="C454" s="175"/>
      <c r="D454" s="171"/>
      <c r="E454" s="176"/>
    </row>
    <row r="455" spans="1:5" x14ac:dyDescent="0.3">
      <c r="A455" s="168"/>
      <c r="B455" s="168"/>
      <c r="C455" s="175"/>
      <c r="D455" s="171"/>
      <c r="E455" s="176"/>
    </row>
    <row r="456" spans="1:5" x14ac:dyDescent="0.3">
      <c r="A456" s="168"/>
      <c r="B456" s="168"/>
      <c r="C456" s="175"/>
      <c r="D456" s="171"/>
      <c r="E456" s="176"/>
    </row>
    <row r="457" spans="1:5" x14ac:dyDescent="0.3">
      <c r="A457" s="168"/>
      <c r="B457" s="168"/>
      <c r="C457" s="175"/>
      <c r="D457" s="171"/>
      <c r="E457" s="176"/>
    </row>
    <row r="458" spans="1:5" x14ac:dyDescent="0.3">
      <c r="A458" s="168"/>
      <c r="B458" s="168"/>
      <c r="C458" s="175"/>
      <c r="D458" s="171"/>
      <c r="E458" s="176"/>
    </row>
    <row r="459" spans="1:5" x14ac:dyDescent="0.3">
      <c r="A459" s="168"/>
      <c r="B459" s="168"/>
      <c r="C459" s="175"/>
      <c r="D459" s="171"/>
      <c r="E459" s="176"/>
    </row>
    <row r="460" spans="1:5" x14ac:dyDescent="0.3">
      <c r="A460" s="168"/>
      <c r="B460" s="168"/>
      <c r="C460" s="175"/>
      <c r="D460" s="171"/>
      <c r="E460" s="176"/>
    </row>
    <row r="461" spans="1:5" x14ac:dyDescent="0.3">
      <c r="A461" s="168"/>
      <c r="B461" s="168"/>
      <c r="C461" s="175"/>
      <c r="D461" s="171"/>
      <c r="E461" s="176"/>
    </row>
    <row r="462" spans="1:5" x14ac:dyDescent="0.3">
      <c r="A462" s="168"/>
      <c r="B462" s="168"/>
      <c r="C462" s="175"/>
      <c r="D462" s="171"/>
      <c r="E462" s="176"/>
    </row>
    <row r="463" spans="1:5" x14ac:dyDescent="0.3">
      <c r="A463" s="168"/>
      <c r="B463" s="168"/>
      <c r="C463" s="175"/>
      <c r="D463" s="171"/>
      <c r="E463" s="176"/>
    </row>
    <row r="464" spans="1:5" x14ac:dyDescent="0.3">
      <c r="A464" s="168"/>
      <c r="B464" s="168"/>
      <c r="C464" s="175"/>
      <c r="D464" s="171"/>
      <c r="E464" s="176"/>
    </row>
    <row r="465" spans="1:5" x14ac:dyDescent="0.3">
      <c r="A465" s="168"/>
      <c r="B465" s="168"/>
      <c r="C465" s="175"/>
      <c r="D465" s="171"/>
      <c r="E465" s="176"/>
    </row>
    <row r="466" spans="1:5" x14ac:dyDescent="0.3">
      <c r="A466" s="168"/>
      <c r="B466" s="168"/>
      <c r="C466" s="175"/>
      <c r="D466" s="171"/>
      <c r="E466" s="176"/>
    </row>
    <row r="467" spans="1:5" x14ac:dyDescent="0.3">
      <c r="A467" s="168"/>
      <c r="B467" s="168"/>
      <c r="C467" s="175"/>
      <c r="D467" s="171"/>
      <c r="E467" s="176"/>
    </row>
    <row r="468" spans="1:5" x14ac:dyDescent="0.3">
      <c r="A468" s="168"/>
      <c r="B468" s="168"/>
      <c r="C468" s="175"/>
      <c r="D468" s="171"/>
      <c r="E468" s="176"/>
    </row>
    <row r="469" spans="1:5" x14ac:dyDescent="0.3">
      <c r="A469" s="168"/>
      <c r="B469" s="168"/>
      <c r="C469" s="175"/>
      <c r="D469" s="171"/>
      <c r="E469" s="176"/>
    </row>
    <row r="470" spans="1:5" x14ac:dyDescent="0.3">
      <c r="A470" s="168"/>
      <c r="B470" s="168"/>
      <c r="C470" s="175"/>
      <c r="D470" s="171"/>
      <c r="E470" s="176"/>
    </row>
    <row r="471" spans="1:5" x14ac:dyDescent="0.3">
      <c r="A471" s="168"/>
      <c r="B471" s="168"/>
      <c r="C471" s="175"/>
      <c r="D471" s="171"/>
      <c r="E471" s="176"/>
    </row>
    <row r="472" spans="1:5" x14ac:dyDescent="0.3">
      <c r="A472" s="168"/>
      <c r="B472" s="168"/>
      <c r="C472" s="175"/>
      <c r="D472" s="171"/>
      <c r="E472" s="176"/>
    </row>
    <row r="473" spans="1:5" x14ac:dyDescent="0.3">
      <c r="A473" s="168"/>
      <c r="B473" s="168"/>
      <c r="C473" s="175"/>
      <c r="D473" s="171"/>
      <c r="E473" s="176"/>
    </row>
    <row r="474" spans="1:5" x14ac:dyDescent="0.3">
      <c r="A474" s="168"/>
      <c r="B474" s="168"/>
      <c r="C474" s="175"/>
      <c r="D474" s="171"/>
      <c r="E474" s="176"/>
    </row>
    <row r="475" spans="1:5" x14ac:dyDescent="0.3">
      <c r="A475" s="168"/>
      <c r="B475" s="168"/>
      <c r="C475" s="175"/>
      <c r="D475" s="171"/>
      <c r="E475" s="176"/>
    </row>
    <row r="476" spans="1:5" x14ac:dyDescent="0.3">
      <c r="A476" s="168"/>
      <c r="B476" s="168"/>
      <c r="C476" s="175"/>
      <c r="D476" s="171"/>
      <c r="E476" s="176"/>
    </row>
    <row r="477" spans="1:5" x14ac:dyDescent="0.3">
      <c r="A477" s="168"/>
      <c r="B477" s="168"/>
      <c r="C477" s="175"/>
      <c r="D477" s="171"/>
      <c r="E477" s="176"/>
    </row>
    <row r="478" spans="1:5" x14ac:dyDescent="0.3">
      <c r="A478" s="168"/>
      <c r="B478" s="168"/>
      <c r="C478" s="175"/>
      <c r="D478" s="171"/>
      <c r="E478" s="176"/>
    </row>
    <row r="479" spans="1:5" x14ac:dyDescent="0.3">
      <c r="A479" s="168"/>
      <c r="B479" s="168"/>
      <c r="C479" s="175"/>
      <c r="D479" s="171"/>
      <c r="E479" s="176"/>
    </row>
    <row r="480" spans="1:5" x14ac:dyDescent="0.3">
      <c r="A480" s="168"/>
      <c r="B480" s="168"/>
      <c r="C480" s="175"/>
      <c r="D480" s="171"/>
      <c r="E480" s="176"/>
    </row>
    <row r="481" spans="1:5" x14ac:dyDescent="0.3">
      <c r="A481" s="168"/>
      <c r="B481" s="168"/>
      <c r="C481" s="175"/>
      <c r="D481" s="171"/>
      <c r="E481" s="176"/>
    </row>
    <row r="482" spans="1:5" x14ac:dyDescent="0.3">
      <c r="A482" s="168"/>
      <c r="B482" s="168"/>
      <c r="C482" s="175"/>
      <c r="D482" s="171"/>
      <c r="E482" s="176"/>
    </row>
    <row r="483" spans="1:5" x14ac:dyDescent="0.3">
      <c r="A483" s="168"/>
      <c r="B483" s="168"/>
      <c r="C483" s="175"/>
      <c r="D483" s="171"/>
      <c r="E483" s="176"/>
    </row>
    <row r="484" spans="1:5" x14ac:dyDescent="0.3">
      <c r="A484" s="168"/>
      <c r="B484" s="168"/>
      <c r="C484" s="175"/>
      <c r="D484" s="171"/>
      <c r="E484" s="176"/>
    </row>
    <row r="485" spans="1:5" x14ac:dyDescent="0.3">
      <c r="A485" s="168"/>
      <c r="B485" s="168"/>
      <c r="C485" s="175"/>
      <c r="D485" s="171"/>
      <c r="E485" s="176"/>
    </row>
    <row r="486" spans="1:5" x14ac:dyDescent="0.3">
      <c r="A486" s="168"/>
      <c r="B486" s="168"/>
      <c r="C486" s="175"/>
      <c r="D486" s="171"/>
      <c r="E486" s="176"/>
    </row>
    <row r="487" spans="1:5" x14ac:dyDescent="0.3">
      <c r="A487" s="168"/>
      <c r="B487" s="168"/>
      <c r="C487" s="175"/>
      <c r="D487" s="171"/>
      <c r="E487" s="176"/>
    </row>
    <row r="488" spans="1:5" x14ac:dyDescent="0.3">
      <c r="A488" s="168"/>
      <c r="B488" s="168"/>
      <c r="C488" s="175"/>
      <c r="D488" s="171"/>
      <c r="E488" s="176"/>
    </row>
    <row r="489" spans="1:5" x14ac:dyDescent="0.3">
      <c r="A489" s="168"/>
      <c r="B489" s="168"/>
      <c r="C489" s="175"/>
      <c r="D489" s="171"/>
      <c r="E489" s="176"/>
    </row>
    <row r="490" spans="1:5" x14ac:dyDescent="0.3">
      <c r="A490" s="168"/>
      <c r="B490" s="168"/>
      <c r="C490" s="175"/>
      <c r="D490" s="171"/>
      <c r="E490" s="176"/>
    </row>
    <row r="491" spans="1:5" x14ac:dyDescent="0.3">
      <c r="A491" s="168"/>
      <c r="B491" s="168"/>
      <c r="C491" s="175"/>
      <c r="D491" s="171"/>
      <c r="E491" s="176"/>
    </row>
    <row r="492" spans="1:5" x14ac:dyDescent="0.3">
      <c r="A492" s="168"/>
      <c r="B492" s="168"/>
      <c r="C492" s="175"/>
      <c r="D492" s="171"/>
      <c r="E492" s="176"/>
    </row>
    <row r="493" spans="1:5" x14ac:dyDescent="0.3">
      <c r="A493" s="168"/>
      <c r="B493" s="168"/>
      <c r="C493" s="175"/>
      <c r="D493" s="171"/>
      <c r="E493" s="176"/>
    </row>
    <row r="494" spans="1:5" x14ac:dyDescent="0.3">
      <c r="A494" s="168"/>
      <c r="B494" s="168"/>
      <c r="C494" s="175"/>
      <c r="D494" s="171"/>
      <c r="E494" s="176"/>
    </row>
    <row r="495" spans="1:5" x14ac:dyDescent="0.3">
      <c r="A495" s="168"/>
      <c r="B495" s="168"/>
      <c r="C495" s="175"/>
      <c r="D495" s="171"/>
      <c r="E495" s="176"/>
    </row>
    <row r="496" spans="1:5" x14ac:dyDescent="0.3">
      <c r="A496" s="168"/>
      <c r="B496" s="168"/>
      <c r="C496" s="175"/>
      <c r="D496" s="171"/>
      <c r="E496" s="176"/>
    </row>
    <row r="497" spans="1:5" x14ac:dyDescent="0.3">
      <c r="A497" s="168"/>
      <c r="B497" s="168"/>
      <c r="C497" s="175"/>
      <c r="D497" s="171"/>
      <c r="E497" s="176"/>
    </row>
    <row r="498" spans="1:5" x14ac:dyDescent="0.3">
      <c r="A498" s="168"/>
      <c r="B498" s="168"/>
      <c r="C498" s="175"/>
      <c r="D498" s="171"/>
      <c r="E498" s="176"/>
    </row>
    <row r="499" spans="1:5" x14ac:dyDescent="0.3">
      <c r="A499" s="168"/>
      <c r="B499" s="168"/>
      <c r="C499" s="175"/>
      <c r="D499" s="171"/>
      <c r="E499" s="176"/>
    </row>
    <row r="500" spans="1:5" x14ac:dyDescent="0.3">
      <c r="A500" s="168"/>
      <c r="B500" s="168"/>
      <c r="C500" s="175"/>
      <c r="D500" s="171"/>
      <c r="E500" s="176"/>
    </row>
    <row r="501" spans="1:5" x14ac:dyDescent="0.3">
      <c r="A501" s="168"/>
      <c r="B501" s="168"/>
      <c r="C501" s="175"/>
      <c r="D501" s="171"/>
      <c r="E501" s="176"/>
    </row>
    <row r="502" spans="1:5" x14ac:dyDescent="0.3">
      <c r="A502" s="168"/>
      <c r="B502" s="168"/>
      <c r="C502" s="175"/>
      <c r="D502" s="171"/>
      <c r="E502" s="176"/>
    </row>
    <row r="503" spans="1:5" x14ac:dyDescent="0.3">
      <c r="A503" s="168"/>
      <c r="B503" s="168"/>
      <c r="C503" s="175"/>
      <c r="D503" s="171"/>
      <c r="E503" s="176"/>
    </row>
    <row r="504" spans="1:5" x14ac:dyDescent="0.3">
      <c r="A504" s="168"/>
      <c r="B504" s="168"/>
      <c r="C504" s="175"/>
      <c r="D504" s="171"/>
      <c r="E504" s="176"/>
    </row>
    <row r="505" spans="1:5" x14ac:dyDescent="0.3">
      <c r="A505" s="168"/>
      <c r="B505" s="168"/>
      <c r="C505" s="175"/>
      <c r="D505" s="171"/>
      <c r="E505" s="176"/>
    </row>
    <row r="506" spans="1:5" x14ac:dyDescent="0.3">
      <c r="A506" s="168"/>
      <c r="B506" s="168"/>
      <c r="C506" s="175"/>
      <c r="D506" s="171"/>
      <c r="E506" s="176"/>
    </row>
    <row r="507" spans="1:5" x14ac:dyDescent="0.3">
      <c r="A507" s="168"/>
      <c r="B507" s="168"/>
      <c r="C507" s="175"/>
      <c r="D507" s="171"/>
      <c r="E507" s="176"/>
    </row>
    <row r="508" spans="1:5" x14ac:dyDescent="0.3">
      <c r="A508" s="168"/>
      <c r="B508" s="168"/>
      <c r="C508" s="175"/>
      <c r="D508" s="171"/>
      <c r="E508" s="176"/>
    </row>
    <row r="509" spans="1:5" x14ac:dyDescent="0.3">
      <c r="A509" s="168"/>
      <c r="B509" s="168"/>
      <c r="C509" s="175"/>
      <c r="D509" s="171"/>
      <c r="E509" s="176"/>
    </row>
    <row r="510" spans="1:5" x14ac:dyDescent="0.3">
      <c r="A510" s="168"/>
      <c r="B510" s="168"/>
      <c r="C510" s="175"/>
      <c r="D510" s="171"/>
      <c r="E510" s="176"/>
    </row>
    <row r="511" spans="1:5" x14ac:dyDescent="0.3">
      <c r="A511" s="168"/>
      <c r="B511" s="168"/>
      <c r="C511" s="175"/>
      <c r="D511" s="171"/>
      <c r="E511" s="176"/>
    </row>
    <row r="512" spans="1:5" x14ac:dyDescent="0.3">
      <c r="A512" s="168"/>
      <c r="B512" s="168"/>
      <c r="C512" s="175"/>
      <c r="D512" s="171"/>
      <c r="E512" s="176"/>
    </row>
    <row r="513" spans="1:5" x14ac:dyDescent="0.3">
      <c r="A513" s="168"/>
      <c r="B513" s="168"/>
      <c r="C513" s="175"/>
      <c r="D513" s="171"/>
      <c r="E513" s="171"/>
    </row>
    <row r="514" spans="1:5" x14ac:dyDescent="0.3">
      <c r="A514" s="168"/>
      <c r="B514" s="168"/>
      <c r="C514" s="175"/>
      <c r="D514" s="171"/>
      <c r="E514" s="176"/>
    </row>
    <row r="515" spans="1:5" x14ac:dyDescent="0.3">
      <c r="A515" s="168"/>
      <c r="B515" s="168"/>
      <c r="C515" s="175"/>
      <c r="D515" s="171"/>
      <c r="E515" s="176"/>
    </row>
    <row r="516" spans="1:5" x14ac:dyDescent="0.3">
      <c r="A516" s="168"/>
      <c r="B516" s="168"/>
      <c r="C516" s="175"/>
      <c r="D516" s="171"/>
      <c r="E516" s="176"/>
    </row>
    <row r="517" spans="1:5" x14ac:dyDescent="0.3">
      <c r="A517" s="168"/>
      <c r="B517" s="168"/>
      <c r="C517" s="175"/>
      <c r="D517" s="171"/>
      <c r="E517" s="176"/>
    </row>
    <row r="518" spans="1:5" x14ac:dyDescent="0.3">
      <c r="A518" s="168"/>
      <c r="B518" s="168"/>
      <c r="C518" s="175"/>
      <c r="D518" s="171"/>
      <c r="E518" s="176"/>
    </row>
    <row r="519" spans="1:5" x14ac:dyDescent="0.3">
      <c r="A519" s="168"/>
      <c r="B519" s="168"/>
      <c r="C519" s="175"/>
      <c r="D519" s="171"/>
      <c r="E519" s="176"/>
    </row>
    <row r="520" spans="1:5" x14ac:dyDescent="0.3">
      <c r="A520" s="168"/>
      <c r="B520" s="168"/>
      <c r="C520" s="175"/>
      <c r="D520" s="171"/>
      <c r="E520" s="176"/>
    </row>
    <row r="521" spans="1:5" x14ac:dyDescent="0.3">
      <c r="A521" s="168"/>
      <c r="B521" s="168"/>
      <c r="C521" s="175"/>
      <c r="D521" s="171"/>
      <c r="E521" s="176"/>
    </row>
    <row r="522" spans="1:5" x14ac:dyDescent="0.3">
      <c r="A522" s="168"/>
      <c r="B522" s="168"/>
      <c r="C522" s="175"/>
      <c r="D522" s="171"/>
      <c r="E522" s="176"/>
    </row>
    <row r="523" spans="1:5" x14ac:dyDescent="0.3">
      <c r="A523" s="168"/>
      <c r="B523" s="168"/>
      <c r="C523" s="175"/>
      <c r="D523" s="171"/>
      <c r="E523" s="176"/>
    </row>
    <row r="524" spans="1:5" x14ac:dyDescent="0.3">
      <c r="A524" s="168"/>
      <c r="B524" s="168"/>
      <c r="C524" s="175"/>
      <c r="D524" s="171"/>
      <c r="E524" s="176"/>
    </row>
    <row r="525" spans="1:5" x14ac:dyDescent="0.3">
      <c r="A525" s="168"/>
      <c r="B525" s="168"/>
      <c r="C525" s="175"/>
      <c r="D525" s="171"/>
      <c r="E525" s="176"/>
    </row>
    <row r="526" spans="1:5" x14ac:dyDescent="0.3">
      <c r="A526" s="168"/>
      <c r="B526" s="168"/>
      <c r="C526" s="175"/>
      <c r="D526" s="171"/>
      <c r="E526" s="176"/>
    </row>
    <row r="527" spans="1:5" x14ac:dyDescent="0.3">
      <c r="A527" s="168"/>
      <c r="B527" s="168"/>
      <c r="C527" s="175"/>
      <c r="D527" s="171"/>
      <c r="E527" s="176"/>
    </row>
    <row r="528" spans="1:5" x14ac:dyDescent="0.3">
      <c r="A528" s="168"/>
      <c r="B528" s="168"/>
      <c r="C528" s="175"/>
      <c r="D528" s="171"/>
      <c r="E528" s="176"/>
    </row>
    <row r="529" spans="1:5" x14ac:dyDescent="0.3">
      <c r="A529" s="168"/>
      <c r="B529" s="168"/>
      <c r="C529" s="175"/>
      <c r="D529" s="171"/>
      <c r="E529" s="176"/>
    </row>
    <row r="530" spans="1:5" x14ac:dyDescent="0.3">
      <c r="A530" s="168"/>
      <c r="B530" s="168"/>
      <c r="C530" s="175"/>
      <c r="D530" s="171"/>
      <c r="E530" s="176"/>
    </row>
    <row r="531" spans="1:5" x14ac:dyDescent="0.3">
      <c r="A531" s="168"/>
      <c r="B531" s="168"/>
      <c r="C531" s="175"/>
      <c r="D531" s="171"/>
      <c r="E531" s="176"/>
    </row>
    <row r="532" spans="1:5" x14ac:dyDescent="0.3">
      <c r="A532" s="168"/>
      <c r="B532" s="168"/>
      <c r="C532" s="175"/>
      <c r="D532" s="171"/>
      <c r="E532" s="176"/>
    </row>
    <row r="533" spans="1:5" x14ac:dyDescent="0.3">
      <c r="A533" s="168"/>
      <c r="B533" s="168"/>
      <c r="C533" s="175"/>
      <c r="D533" s="171"/>
      <c r="E533" s="176"/>
    </row>
    <row r="534" spans="1:5" x14ac:dyDescent="0.3">
      <c r="A534" s="168"/>
      <c r="B534" s="168"/>
      <c r="C534" s="175"/>
      <c r="D534" s="171"/>
      <c r="E534" s="176"/>
    </row>
    <row r="535" spans="1:5" x14ac:dyDescent="0.3">
      <c r="A535" s="168"/>
      <c r="B535" s="168"/>
      <c r="C535" s="175"/>
      <c r="D535" s="171"/>
      <c r="E535" s="176"/>
    </row>
    <row r="536" spans="1:5" x14ac:dyDescent="0.3">
      <c r="A536" s="168"/>
      <c r="B536" s="168"/>
      <c r="C536" s="175"/>
      <c r="D536" s="171"/>
      <c r="E536" s="176"/>
    </row>
    <row r="537" spans="1:5" x14ac:dyDescent="0.3">
      <c r="A537" s="168"/>
      <c r="B537" s="168"/>
      <c r="C537" s="175"/>
      <c r="D537" s="171"/>
      <c r="E537" s="176"/>
    </row>
    <row r="538" spans="1:5" x14ac:dyDescent="0.3">
      <c r="A538" s="168"/>
      <c r="B538" s="168"/>
      <c r="C538" s="175"/>
      <c r="D538" s="171"/>
      <c r="E538" s="176"/>
    </row>
    <row r="539" spans="1:5" x14ac:dyDescent="0.3">
      <c r="A539" s="168"/>
      <c r="B539" s="168"/>
      <c r="C539" s="175"/>
      <c r="D539" s="171"/>
      <c r="E539" s="176"/>
    </row>
    <row r="540" spans="1:5" x14ac:dyDescent="0.3">
      <c r="A540" s="168"/>
      <c r="B540" s="168"/>
      <c r="C540" s="175"/>
      <c r="D540" s="171"/>
      <c r="E540" s="176"/>
    </row>
    <row r="541" spans="1:5" x14ac:dyDescent="0.3">
      <c r="A541" s="168"/>
      <c r="B541" s="168"/>
      <c r="C541" s="175"/>
      <c r="D541" s="171"/>
      <c r="E541" s="176"/>
    </row>
    <row r="542" spans="1:5" x14ac:dyDescent="0.3">
      <c r="A542" s="168"/>
      <c r="B542" s="168"/>
      <c r="C542" s="175"/>
      <c r="D542" s="171"/>
      <c r="E542" s="176"/>
    </row>
    <row r="543" spans="1:5" x14ac:dyDescent="0.3">
      <c r="A543" s="168"/>
      <c r="B543" s="168"/>
      <c r="C543" s="175"/>
      <c r="D543" s="171"/>
      <c r="E543" s="176"/>
    </row>
    <row r="544" spans="1:5" x14ac:dyDescent="0.3">
      <c r="A544" s="168"/>
      <c r="B544" s="168"/>
      <c r="C544" s="175"/>
      <c r="D544" s="171"/>
      <c r="E544" s="176"/>
    </row>
    <row r="545" spans="1:5" x14ac:dyDescent="0.3">
      <c r="A545" s="168"/>
      <c r="B545" s="168"/>
      <c r="C545" s="175"/>
      <c r="D545" s="171"/>
      <c r="E545" s="176"/>
    </row>
    <row r="546" spans="1:5" x14ac:dyDescent="0.3">
      <c r="A546" s="168"/>
      <c r="B546" s="168"/>
      <c r="C546" s="175"/>
      <c r="D546" s="171"/>
      <c r="E546" s="176"/>
    </row>
    <row r="547" spans="1:5" x14ac:dyDescent="0.3">
      <c r="A547" s="168"/>
      <c r="B547" s="168"/>
      <c r="C547" s="175"/>
      <c r="D547" s="171"/>
      <c r="E547" s="176"/>
    </row>
    <row r="548" spans="1:5" x14ac:dyDescent="0.3">
      <c r="A548" s="168"/>
      <c r="B548" s="168"/>
      <c r="C548" s="175"/>
      <c r="D548" s="171"/>
      <c r="E548" s="176"/>
    </row>
    <row r="549" spans="1:5" x14ac:dyDescent="0.3">
      <c r="A549" s="168"/>
      <c r="B549" s="168"/>
      <c r="C549" s="175"/>
      <c r="D549" s="171"/>
      <c r="E549" s="176"/>
    </row>
    <row r="550" spans="1:5" x14ac:dyDescent="0.3">
      <c r="A550" s="168"/>
      <c r="B550" s="168"/>
      <c r="C550" s="175"/>
      <c r="D550" s="171"/>
      <c r="E550" s="176"/>
    </row>
    <row r="551" spans="1:5" x14ac:dyDescent="0.3">
      <c r="A551" s="168"/>
      <c r="B551" s="168"/>
      <c r="C551" s="175"/>
      <c r="D551" s="171"/>
      <c r="E551" s="176"/>
    </row>
    <row r="552" spans="1:5" x14ac:dyDescent="0.3">
      <c r="A552" s="168"/>
      <c r="B552" s="168"/>
      <c r="C552" s="175"/>
      <c r="D552" s="171"/>
      <c r="E552" s="176"/>
    </row>
    <row r="553" spans="1:5" x14ac:dyDescent="0.3">
      <c r="A553" s="168"/>
      <c r="B553" s="168"/>
      <c r="C553" s="175"/>
      <c r="D553" s="171"/>
      <c r="E553" s="176"/>
    </row>
    <row r="554" spans="1:5" x14ac:dyDescent="0.3">
      <c r="A554" s="168"/>
      <c r="B554" s="168"/>
      <c r="C554" s="175"/>
      <c r="D554" s="171"/>
      <c r="E554" s="176"/>
    </row>
    <row r="555" spans="1:5" x14ac:dyDescent="0.3">
      <c r="A555" s="168"/>
      <c r="B555" s="168"/>
      <c r="C555" s="175"/>
      <c r="D555" s="171"/>
      <c r="E555" s="176"/>
    </row>
    <row r="556" spans="1:5" x14ac:dyDescent="0.3">
      <c r="A556" s="168"/>
      <c r="B556" s="168"/>
      <c r="C556" s="175"/>
      <c r="D556" s="171"/>
      <c r="E556" s="176"/>
    </row>
    <row r="557" spans="1:5" x14ac:dyDescent="0.3">
      <c r="A557" s="168"/>
      <c r="B557" s="168"/>
      <c r="C557" s="175"/>
      <c r="D557" s="171"/>
      <c r="E557" s="176"/>
    </row>
    <row r="558" spans="1:5" x14ac:dyDescent="0.3">
      <c r="A558" s="168"/>
      <c r="B558" s="168"/>
      <c r="C558" s="175"/>
      <c r="D558" s="171"/>
      <c r="E558" s="176"/>
    </row>
    <row r="559" spans="1:5" x14ac:dyDescent="0.3">
      <c r="A559" s="168"/>
      <c r="B559" s="168"/>
      <c r="C559" s="175"/>
      <c r="D559" s="171"/>
      <c r="E559" s="176"/>
    </row>
    <row r="560" spans="1:5" x14ac:dyDescent="0.3">
      <c r="A560" s="168"/>
      <c r="B560" s="168"/>
      <c r="C560" s="175"/>
      <c r="D560" s="171"/>
      <c r="E560" s="176"/>
    </row>
    <row r="561" spans="1:5" x14ac:dyDescent="0.3">
      <c r="A561" s="168"/>
      <c r="B561" s="168"/>
      <c r="C561" s="175"/>
      <c r="D561" s="171"/>
      <c r="E561" s="176"/>
    </row>
    <row r="562" spans="1:5" x14ac:dyDescent="0.3">
      <c r="A562" s="168"/>
      <c r="B562" s="168"/>
      <c r="C562" s="175"/>
      <c r="D562" s="171"/>
      <c r="E562" s="176"/>
    </row>
    <row r="563" spans="1:5" x14ac:dyDescent="0.3">
      <c r="A563" s="168"/>
      <c r="B563" s="168"/>
      <c r="C563" s="175"/>
      <c r="D563" s="171"/>
      <c r="E563" s="176"/>
    </row>
    <row r="564" spans="1:5" x14ac:dyDescent="0.3">
      <c r="A564" s="168"/>
      <c r="B564" s="168"/>
      <c r="C564" s="175"/>
      <c r="D564" s="171"/>
      <c r="E564" s="176"/>
    </row>
    <row r="565" spans="1:5" x14ac:dyDescent="0.3">
      <c r="A565" s="168"/>
      <c r="B565" s="168"/>
      <c r="C565" s="175"/>
      <c r="D565" s="171"/>
      <c r="E565" s="176"/>
    </row>
    <row r="566" spans="1:5" x14ac:dyDescent="0.3">
      <c r="A566" s="168"/>
      <c r="B566" s="168"/>
      <c r="C566" s="175"/>
      <c r="D566" s="171"/>
      <c r="E566" s="176"/>
    </row>
    <row r="567" spans="1:5" x14ac:dyDescent="0.3">
      <c r="A567" s="168"/>
      <c r="B567" s="168"/>
      <c r="C567" s="175"/>
      <c r="D567" s="171"/>
      <c r="E567" s="176"/>
    </row>
    <row r="568" spans="1:5" x14ac:dyDescent="0.3">
      <c r="A568" s="168"/>
      <c r="B568" s="168"/>
      <c r="C568" s="175"/>
      <c r="D568" s="171"/>
      <c r="E568" s="176"/>
    </row>
    <row r="569" spans="1:5" x14ac:dyDescent="0.3">
      <c r="A569" s="168"/>
      <c r="B569" s="168"/>
      <c r="C569" s="175"/>
      <c r="D569" s="171"/>
      <c r="E569" s="176"/>
    </row>
    <row r="570" spans="1:5" x14ac:dyDescent="0.3">
      <c r="A570" s="168"/>
      <c r="B570" s="168"/>
      <c r="C570" s="175"/>
      <c r="D570" s="171"/>
      <c r="E570" s="171"/>
    </row>
    <row r="571" spans="1:5" x14ac:dyDescent="0.3">
      <c r="A571" s="168"/>
      <c r="B571" s="168"/>
      <c r="C571" s="175"/>
      <c r="D571" s="171"/>
      <c r="E571" s="176"/>
    </row>
    <row r="572" spans="1:5" x14ac:dyDescent="0.3">
      <c r="A572" s="168"/>
      <c r="B572" s="168"/>
      <c r="C572" s="175"/>
      <c r="D572" s="171"/>
      <c r="E572" s="176"/>
    </row>
    <row r="573" spans="1:5" x14ac:dyDescent="0.3">
      <c r="A573" s="168"/>
      <c r="B573" s="168"/>
      <c r="C573" s="175"/>
      <c r="D573" s="171"/>
      <c r="E573" s="176"/>
    </row>
    <row r="574" spans="1:5" x14ac:dyDescent="0.3">
      <c r="A574" s="168"/>
      <c r="B574" s="168"/>
      <c r="C574" s="175"/>
      <c r="D574" s="171"/>
      <c r="E574" s="176"/>
    </row>
    <row r="575" spans="1:5" x14ac:dyDescent="0.3">
      <c r="A575" s="168"/>
      <c r="B575" s="168"/>
      <c r="C575" s="175"/>
      <c r="D575" s="171"/>
      <c r="E575" s="176"/>
    </row>
    <row r="576" spans="1:5" x14ac:dyDescent="0.3">
      <c r="A576" s="168"/>
      <c r="B576" s="168"/>
      <c r="C576" s="175"/>
      <c r="D576" s="171"/>
      <c r="E576" s="171"/>
    </row>
    <row r="577" spans="1:5" x14ac:dyDescent="0.3">
      <c r="A577" s="168"/>
      <c r="B577" s="168"/>
      <c r="C577" s="175"/>
      <c r="D577" s="171"/>
      <c r="E577" s="176"/>
    </row>
    <row r="578" spans="1:5" x14ac:dyDescent="0.3">
      <c r="A578" s="168"/>
      <c r="B578" s="168"/>
      <c r="C578" s="175"/>
      <c r="D578" s="171"/>
      <c r="E578" s="171"/>
    </row>
    <row r="579" spans="1:5" x14ac:dyDescent="0.3">
      <c r="A579" s="168"/>
      <c r="B579" s="168"/>
      <c r="C579" s="175"/>
      <c r="D579" s="171"/>
      <c r="E579" s="176"/>
    </row>
    <row r="580" spans="1:5" x14ac:dyDescent="0.3">
      <c r="A580" s="168"/>
      <c r="B580" s="168"/>
      <c r="C580" s="175"/>
      <c r="D580" s="171"/>
      <c r="E580" s="176"/>
    </row>
    <row r="581" spans="1:5" x14ac:dyDescent="0.3">
      <c r="A581" s="168"/>
      <c r="B581" s="168"/>
      <c r="C581" s="175"/>
      <c r="D581" s="171"/>
      <c r="E581" s="176"/>
    </row>
    <row r="582" spans="1:5" x14ac:dyDescent="0.3">
      <c r="A582" s="168"/>
      <c r="B582" s="168"/>
      <c r="C582" s="175"/>
      <c r="D582" s="171"/>
      <c r="E582" s="171"/>
    </row>
    <row r="583" spans="1:5" x14ac:dyDescent="0.3">
      <c r="A583" s="168"/>
      <c r="B583" s="168"/>
      <c r="C583" s="175"/>
      <c r="D583" s="171"/>
      <c r="E583" s="176"/>
    </row>
    <row r="584" spans="1:5" x14ac:dyDescent="0.3">
      <c r="A584" s="168"/>
      <c r="B584" s="168"/>
      <c r="C584" s="175"/>
      <c r="D584" s="171"/>
      <c r="E584" s="176"/>
    </row>
    <row r="585" spans="1:5" x14ac:dyDescent="0.3">
      <c r="A585" s="168"/>
      <c r="B585" s="168"/>
      <c r="C585" s="175"/>
      <c r="D585" s="171"/>
      <c r="E585" s="171"/>
    </row>
    <row r="586" spans="1:5" x14ac:dyDescent="0.3">
      <c r="A586" s="168"/>
      <c r="B586" s="168"/>
      <c r="C586" s="175"/>
      <c r="D586" s="171"/>
      <c r="E586" s="176"/>
    </row>
    <row r="587" spans="1:5" x14ac:dyDescent="0.3">
      <c r="A587" s="168"/>
      <c r="B587" s="168"/>
      <c r="C587" s="175"/>
      <c r="D587" s="171"/>
      <c r="E587" s="176"/>
    </row>
    <row r="588" spans="1:5" x14ac:dyDescent="0.3">
      <c r="A588" s="168"/>
      <c r="B588" s="168"/>
      <c r="C588" s="175"/>
      <c r="D588" s="171"/>
      <c r="E588" s="176"/>
    </row>
    <row r="589" spans="1:5" x14ac:dyDescent="0.3">
      <c r="A589" s="168"/>
      <c r="B589" s="168"/>
      <c r="C589" s="175"/>
      <c r="D589" s="171"/>
      <c r="E589" s="176"/>
    </row>
    <row r="590" spans="1:5" x14ac:dyDescent="0.3">
      <c r="A590" s="168"/>
      <c r="B590" s="168"/>
      <c r="C590" s="175"/>
      <c r="D590" s="171"/>
      <c r="E590" s="176"/>
    </row>
    <row r="591" spans="1:5" x14ac:dyDescent="0.3">
      <c r="A591" s="168"/>
      <c r="B591" s="168"/>
      <c r="C591" s="175"/>
      <c r="D591" s="171"/>
      <c r="E591" s="176"/>
    </row>
    <row r="592" spans="1:5" x14ac:dyDescent="0.3">
      <c r="A592" s="168"/>
      <c r="B592" s="168"/>
      <c r="C592" s="175"/>
      <c r="D592" s="171"/>
      <c r="E592" s="176"/>
    </row>
    <row r="593" spans="1:5" x14ac:dyDescent="0.3">
      <c r="A593" s="168"/>
      <c r="B593" s="168"/>
      <c r="C593" s="175"/>
      <c r="D593" s="171"/>
      <c r="E593" s="171"/>
    </row>
    <row r="594" spans="1:5" x14ac:dyDescent="0.3">
      <c r="A594" s="168"/>
      <c r="B594" s="168"/>
      <c r="C594" s="175"/>
      <c r="D594" s="171"/>
      <c r="E594" s="176"/>
    </row>
    <row r="595" spans="1:5" x14ac:dyDescent="0.3">
      <c r="A595" s="168"/>
      <c r="B595" s="168"/>
      <c r="C595" s="175"/>
      <c r="D595" s="171"/>
      <c r="E595" s="176"/>
    </row>
    <row r="596" spans="1:5" x14ac:dyDescent="0.3">
      <c r="A596" s="168"/>
      <c r="B596" s="168"/>
      <c r="C596" s="175"/>
      <c r="D596" s="171"/>
      <c r="E596" s="176"/>
    </row>
    <row r="597" spans="1:5" x14ac:dyDescent="0.3">
      <c r="A597" s="168"/>
      <c r="B597" s="168"/>
      <c r="C597" s="175"/>
      <c r="D597" s="171"/>
      <c r="E597" s="176"/>
    </row>
    <row r="598" spans="1:5" x14ac:dyDescent="0.3">
      <c r="A598" s="168"/>
      <c r="B598" s="168"/>
      <c r="C598" s="175"/>
      <c r="D598" s="171"/>
      <c r="E598" s="171"/>
    </row>
    <row r="599" spans="1:5" x14ac:dyDescent="0.3">
      <c r="A599" s="168"/>
      <c r="B599" s="168"/>
      <c r="C599" s="175"/>
      <c r="D599" s="171"/>
      <c r="E599" s="176"/>
    </row>
    <row r="600" spans="1:5" x14ac:dyDescent="0.3">
      <c r="A600" s="168"/>
      <c r="B600" s="168"/>
      <c r="C600" s="175"/>
      <c r="D600" s="171"/>
      <c r="E600" s="176"/>
    </row>
    <row r="601" spans="1:5" x14ac:dyDescent="0.3">
      <c r="A601" s="168"/>
      <c r="B601" s="168"/>
      <c r="C601" s="175"/>
      <c r="D601" s="171"/>
      <c r="E601" s="176"/>
    </row>
    <row r="602" spans="1:5" x14ac:dyDescent="0.3">
      <c r="A602" s="168"/>
      <c r="B602" s="168"/>
      <c r="C602" s="175"/>
      <c r="D602" s="171"/>
      <c r="E602" s="176"/>
    </row>
    <row r="603" spans="1:5" x14ac:dyDescent="0.3">
      <c r="A603" s="168"/>
      <c r="B603" s="168"/>
      <c r="C603" s="175"/>
      <c r="D603" s="171"/>
      <c r="E603" s="176"/>
    </row>
    <row r="604" spans="1:5" x14ac:dyDescent="0.3">
      <c r="A604" s="168"/>
      <c r="B604" s="168"/>
      <c r="C604" s="175"/>
      <c r="D604" s="171"/>
      <c r="E604" s="176"/>
    </row>
    <row r="605" spans="1:5" x14ac:dyDescent="0.3">
      <c r="A605" s="168"/>
      <c r="B605" s="168"/>
      <c r="C605" s="175"/>
      <c r="D605" s="171"/>
      <c r="E605" s="176"/>
    </row>
    <row r="606" spans="1:5" x14ac:dyDescent="0.3">
      <c r="A606" s="168"/>
      <c r="B606" s="168"/>
      <c r="C606" s="175"/>
      <c r="D606" s="171"/>
      <c r="E606" s="171"/>
    </row>
    <row r="607" spans="1:5" x14ac:dyDescent="0.3">
      <c r="A607" s="168"/>
      <c r="B607" s="168"/>
      <c r="C607" s="175"/>
      <c r="D607" s="171"/>
      <c r="E607" s="171"/>
    </row>
    <row r="608" spans="1:5" x14ac:dyDescent="0.3">
      <c r="A608" s="168"/>
      <c r="B608" s="168"/>
      <c r="C608" s="175"/>
      <c r="D608" s="171"/>
      <c r="E608" s="176"/>
    </row>
    <row r="609" spans="1:5" x14ac:dyDescent="0.3">
      <c r="A609" s="168"/>
      <c r="B609" s="168"/>
      <c r="C609" s="175"/>
      <c r="D609" s="171"/>
      <c r="E609" s="176"/>
    </row>
    <row r="610" spans="1:5" x14ac:dyDescent="0.3">
      <c r="A610" s="168"/>
      <c r="B610" s="168"/>
      <c r="C610" s="175"/>
      <c r="D610" s="171"/>
      <c r="E610" s="176"/>
    </row>
    <row r="611" spans="1:5" x14ac:dyDescent="0.3">
      <c r="A611" s="168"/>
      <c r="B611" s="168"/>
      <c r="C611" s="175"/>
      <c r="D611" s="171"/>
      <c r="E611" s="176"/>
    </row>
    <row r="612" spans="1:5" x14ac:dyDescent="0.3">
      <c r="A612" s="168"/>
      <c r="B612" s="168"/>
      <c r="C612" s="175"/>
      <c r="D612" s="171"/>
      <c r="E612" s="176"/>
    </row>
    <row r="613" spans="1:5" x14ac:dyDescent="0.3">
      <c r="A613" s="168"/>
      <c r="B613" s="168"/>
      <c r="C613" s="175"/>
      <c r="D613" s="171"/>
      <c r="E613" s="176"/>
    </row>
    <row r="614" spans="1:5" x14ac:dyDescent="0.3">
      <c r="A614" s="168"/>
      <c r="B614" s="168"/>
      <c r="C614" s="175"/>
      <c r="D614" s="171"/>
      <c r="E614" s="176"/>
    </row>
    <row r="615" spans="1:5" x14ac:dyDescent="0.3">
      <c r="A615" s="168"/>
      <c r="B615" s="168"/>
      <c r="C615" s="175"/>
      <c r="D615" s="171"/>
      <c r="E615" s="176"/>
    </row>
    <row r="616" spans="1:5" x14ac:dyDescent="0.3">
      <c r="A616" s="168"/>
      <c r="B616" s="168"/>
      <c r="C616" s="175"/>
      <c r="D616" s="171"/>
      <c r="E616" s="176"/>
    </row>
    <row r="617" spans="1:5" x14ac:dyDescent="0.3">
      <c r="A617" s="168"/>
      <c r="B617" s="168"/>
      <c r="C617" s="175"/>
      <c r="D617" s="171"/>
      <c r="E617" s="176"/>
    </row>
    <row r="618" spans="1:5" x14ac:dyDescent="0.3">
      <c r="A618" s="168"/>
      <c r="B618" s="168"/>
      <c r="C618" s="175"/>
      <c r="D618" s="171"/>
      <c r="E618" s="176"/>
    </row>
    <row r="619" spans="1:5" x14ac:dyDescent="0.3">
      <c r="A619" s="168"/>
      <c r="B619" s="168"/>
      <c r="C619" s="175"/>
      <c r="D619" s="171"/>
      <c r="E619" s="176"/>
    </row>
    <row r="620" spans="1:5" x14ac:dyDescent="0.3">
      <c r="A620" s="168"/>
      <c r="B620" s="168"/>
      <c r="C620" s="175"/>
      <c r="D620" s="171"/>
      <c r="E620" s="176"/>
    </row>
    <row r="621" spans="1:5" x14ac:dyDescent="0.3">
      <c r="A621" s="168"/>
      <c r="B621" s="168"/>
      <c r="C621" s="175"/>
      <c r="D621" s="171"/>
      <c r="E621" s="176"/>
    </row>
    <row r="622" spans="1:5" x14ac:dyDescent="0.3">
      <c r="A622" s="168"/>
      <c r="B622" s="168"/>
      <c r="C622" s="175"/>
      <c r="D622" s="171"/>
      <c r="E622" s="176"/>
    </row>
    <row r="623" spans="1:5" x14ac:dyDescent="0.3">
      <c r="A623" s="168"/>
      <c r="B623" s="168"/>
      <c r="C623" s="175"/>
      <c r="D623" s="171"/>
      <c r="E623" s="176"/>
    </row>
    <row r="624" spans="1:5" x14ac:dyDescent="0.3">
      <c r="A624" s="168"/>
      <c r="B624" s="168"/>
      <c r="C624" s="175"/>
      <c r="D624" s="171"/>
      <c r="E624" s="176"/>
    </row>
    <row r="625" spans="1:5" x14ac:dyDescent="0.3">
      <c r="A625" s="168"/>
      <c r="B625" s="168"/>
      <c r="C625" s="175"/>
      <c r="D625" s="171"/>
      <c r="E625" s="176"/>
    </row>
    <row r="626" spans="1:5" x14ac:dyDescent="0.3">
      <c r="A626" s="168"/>
      <c r="B626" s="168"/>
      <c r="C626" s="175"/>
      <c r="D626" s="171"/>
      <c r="E626" s="176"/>
    </row>
    <row r="627" spans="1:5" x14ac:dyDescent="0.3">
      <c r="A627" s="168"/>
      <c r="B627" s="168"/>
      <c r="C627" s="175"/>
      <c r="D627" s="171"/>
      <c r="E627" s="176"/>
    </row>
    <row r="628" spans="1:5" x14ac:dyDescent="0.3">
      <c r="A628" s="168"/>
      <c r="B628" s="168"/>
      <c r="C628" s="175"/>
      <c r="D628" s="171"/>
      <c r="E628" s="176"/>
    </row>
    <row r="629" spans="1:5" x14ac:dyDescent="0.3">
      <c r="A629" s="168"/>
      <c r="B629" s="168"/>
      <c r="C629" s="175"/>
      <c r="D629" s="171"/>
      <c r="E629" s="176"/>
    </row>
    <row r="630" spans="1:5" x14ac:dyDescent="0.3">
      <c r="A630" s="168"/>
      <c r="B630" s="168"/>
      <c r="C630" s="175"/>
      <c r="D630" s="171"/>
      <c r="E630" s="176"/>
    </row>
    <row r="631" spans="1:5" x14ac:dyDescent="0.3">
      <c r="A631" s="168"/>
      <c r="B631" s="168"/>
      <c r="C631" s="175"/>
      <c r="D631" s="171"/>
      <c r="E631" s="176"/>
    </row>
    <row r="632" spans="1:5" x14ac:dyDescent="0.3">
      <c r="A632" s="168"/>
      <c r="B632" s="168"/>
      <c r="C632" s="175"/>
      <c r="D632" s="171"/>
      <c r="E632" s="176"/>
    </row>
    <row r="633" spans="1:5" x14ac:dyDescent="0.3">
      <c r="A633" s="168"/>
      <c r="B633" s="168"/>
      <c r="C633" s="175"/>
      <c r="D633" s="171"/>
      <c r="E633" s="176"/>
    </row>
    <row r="634" spans="1:5" x14ac:dyDescent="0.3">
      <c r="A634" s="168"/>
      <c r="B634" s="168"/>
      <c r="C634" s="175"/>
      <c r="D634" s="171"/>
      <c r="E634" s="176"/>
    </row>
    <row r="635" spans="1:5" x14ac:dyDescent="0.3">
      <c r="A635" s="168"/>
      <c r="B635" s="168"/>
      <c r="C635" s="175"/>
      <c r="D635" s="171"/>
      <c r="E635" s="176"/>
    </row>
    <row r="636" spans="1:5" x14ac:dyDescent="0.3">
      <c r="A636" s="168"/>
      <c r="B636" s="168"/>
      <c r="C636" s="175"/>
      <c r="D636" s="171"/>
      <c r="E636" s="176"/>
    </row>
    <row r="637" spans="1:5" x14ac:dyDescent="0.3">
      <c r="A637" s="168"/>
      <c r="B637" s="168"/>
      <c r="C637" s="175"/>
      <c r="D637" s="171"/>
      <c r="E637" s="176"/>
    </row>
    <row r="638" spans="1:5" x14ac:dyDescent="0.3">
      <c r="A638" s="168"/>
      <c r="B638" s="168"/>
      <c r="C638" s="175"/>
      <c r="D638" s="171"/>
      <c r="E638" s="176"/>
    </row>
    <row r="639" spans="1:5" x14ac:dyDescent="0.3">
      <c r="A639" s="168"/>
      <c r="B639" s="168"/>
      <c r="C639" s="175"/>
      <c r="D639" s="171"/>
      <c r="E639" s="176"/>
    </row>
    <row r="640" spans="1:5" x14ac:dyDescent="0.3">
      <c r="A640" s="168"/>
      <c r="B640" s="168"/>
      <c r="C640" s="175"/>
      <c r="D640" s="171"/>
      <c r="E640" s="176"/>
    </row>
    <row r="641" spans="1:5" x14ac:dyDescent="0.3">
      <c r="A641" s="168"/>
      <c r="B641" s="168"/>
      <c r="C641" s="175"/>
      <c r="D641" s="171"/>
      <c r="E641" s="176"/>
    </row>
    <row r="642" spans="1:5" x14ac:dyDescent="0.3">
      <c r="A642" s="168"/>
      <c r="B642" s="168"/>
      <c r="C642" s="175"/>
      <c r="D642" s="171"/>
      <c r="E642" s="176"/>
    </row>
    <row r="643" spans="1:5" x14ac:dyDescent="0.3">
      <c r="A643" s="168"/>
      <c r="B643" s="168"/>
      <c r="C643" s="175"/>
      <c r="D643" s="171"/>
      <c r="E643" s="176"/>
    </row>
    <row r="644" spans="1:5" x14ac:dyDescent="0.3">
      <c r="A644" s="168"/>
      <c r="B644" s="168"/>
      <c r="C644" s="175"/>
      <c r="D644" s="171"/>
      <c r="E644" s="176"/>
    </row>
    <row r="645" spans="1:5" x14ac:dyDescent="0.3">
      <c r="A645" s="168"/>
      <c r="B645" s="168"/>
      <c r="C645" s="175"/>
      <c r="D645" s="171"/>
      <c r="E645" s="176"/>
    </row>
    <row r="646" spans="1:5" x14ac:dyDescent="0.3">
      <c r="A646" s="168"/>
      <c r="B646" s="168"/>
      <c r="C646" s="175"/>
      <c r="D646" s="171"/>
      <c r="E646" s="171"/>
    </row>
    <row r="647" spans="1:5" x14ac:dyDescent="0.3">
      <c r="A647" s="168"/>
      <c r="B647" s="168"/>
      <c r="C647" s="175"/>
      <c r="D647" s="171"/>
      <c r="E647" s="176"/>
    </row>
    <row r="648" spans="1:5" x14ac:dyDescent="0.3">
      <c r="A648" s="168"/>
      <c r="B648" s="168"/>
      <c r="C648" s="175"/>
      <c r="D648" s="171"/>
      <c r="E648" s="176"/>
    </row>
    <row r="649" spans="1:5" x14ac:dyDescent="0.3">
      <c r="A649" s="168"/>
      <c r="B649" s="168"/>
      <c r="C649" s="175"/>
      <c r="D649" s="171"/>
      <c r="E649" s="176"/>
    </row>
    <row r="650" spans="1:5" x14ac:dyDescent="0.3">
      <c r="A650" s="168"/>
      <c r="B650" s="168"/>
      <c r="C650" s="175"/>
      <c r="D650" s="171"/>
      <c r="E650" s="176"/>
    </row>
    <row r="651" spans="1:5" x14ac:dyDescent="0.3">
      <c r="A651" s="168"/>
      <c r="B651" s="168"/>
      <c r="C651" s="175"/>
      <c r="D651" s="171"/>
      <c r="E651" s="176"/>
    </row>
    <row r="652" spans="1:5" x14ac:dyDescent="0.3">
      <c r="A652" s="168"/>
      <c r="B652" s="168"/>
      <c r="C652" s="175"/>
      <c r="D652" s="171"/>
      <c r="E652" s="176"/>
    </row>
    <row r="653" spans="1:5" x14ac:dyDescent="0.3">
      <c r="A653" s="168"/>
      <c r="B653" s="168"/>
      <c r="C653" s="175"/>
      <c r="D653" s="171"/>
      <c r="E653" s="176"/>
    </row>
    <row r="654" spans="1:5" x14ac:dyDescent="0.3">
      <c r="A654" s="168"/>
      <c r="B654" s="168"/>
      <c r="C654" s="175"/>
      <c r="D654" s="171"/>
      <c r="E654" s="176"/>
    </row>
    <row r="655" spans="1:5" x14ac:dyDescent="0.3">
      <c r="A655" s="168"/>
      <c r="B655" s="168"/>
      <c r="C655" s="175"/>
      <c r="D655" s="171"/>
      <c r="E655" s="176"/>
    </row>
    <row r="656" spans="1:5" x14ac:dyDescent="0.3">
      <c r="A656" s="168"/>
      <c r="B656" s="168"/>
      <c r="C656" s="175"/>
      <c r="D656" s="171"/>
      <c r="E656" s="176"/>
    </row>
    <row r="657" spans="1:5" x14ac:dyDescent="0.3">
      <c r="A657" s="168"/>
      <c r="B657" s="168"/>
      <c r="C657" s="175"/>
      <c r="D657" s="171"/>
      <c r="E657" s="176"/>
    </row>
    <row r="658" spans="1:5" x14ac:dyDescent="0.3">
      <c r="A658" s="168"/>
      <c r="B658" s="168"/>
      <c r="C658" s="175"/>
      <c r="D658" s="171"/>
      <c r="E658" s="176"/>
    </row>
    <row r="659" spans="1:5" x14ac:dyDescent="0.3">
      <c r="A659" s="168"/>
      <c r="B659" s="168"/>
      <c r="C659" s="175"/>
      <c r="D659" s="171"/>
      <c r="E659" s="176"/>
    </row>
    <row r="660" spans="1:5" x14ac:dyDescent="0.3">
      <c r="A660" s="168"/>
      <c r="B660" s="168"/>
      <c r="C660" s="175"/>
      <c r="D660" s="171"/>
      <c r="E660" s="176"/>
    </row>
    <row r="661" spans="1:5" x14ac:dyDescent="0.3">
      <c r="A661" s="168"/>
      <c r="B661" s="168"/>
      <c r="C661" s="175"/>
      <c r="D661" s="171"/>
      <c r="E661" s="176"/>
    </row>
    <row r="662" spans="1:5" x14ac:dyDescent="0.3">
      <c r="A662" s="168"/>
      <c r="B662" s="168"/>
      <c r="C662" s="175"/>
      <c r="D662" s="171"/>
      <c r="E662" s="176"/>
    </row>
    <row r="663" spans="1:5" x14ac:dyDescent="0.3">
      <c r="A663" s="168"/>
      <c r="B663" s="168"/>
      <c r="C663" s="175"/>
      <c r="D663" s="171"/>
      <c r="E663" s="176"/>
    </row>
    <row r="664" spans="1:5" x14ac:dyDescent="0.3">
      <c r="A664" s="168"/>
      <c r="B664" s="168"/>
      <c r="C664" s="175"/>
      <c r="D664" s="171"/>
      <c r="E664" s="176"/>
    </row>
    <row r="665" spans="1:5" x14ac:dyDescent="0.3">
      <c r="A665" s="168"/>
      <c r="B665" s="168"/>
      <c r="C665" s="175"/>
      <c r="D665" s="171"/>
      <c r="E665" s="176"/>
    </row>
    <row r="666" spans="1:5" x14ac:dyDescent="0.3">
      <c r="A666" s="168"/>
      <c r="B666" s="168"/>
      <c r="C666" s="175"/>
      <c r="D666" s="171"/>
      <c r="E666" s="176"/>
    </row>
    <row r="667" spans="1:5" x14ac:dyDescent="0.3">
      <c r="A667" s="168"/>
      <c r="B667" s="168"/>
      <c r="C667" s="175"/>
      <c r="D667" s="171"/>
      <c r="E667" s="176"/>
    </row>
    <row r="668" spans="1:5" x14ac:dyDescent="0.3">
      <c r="A668" s="168"/>
      <c r="B668" s="168"/>
      <c r="C668" s="175"/>
      <c r="D668" s="171"/>
      <c r="E668" s="176"/>
    </row>
    <row r="669" spans="1:5" x14ac:dyDescent="0.3">
      <c r="A669" s="168"/>
      <c r="B669" s="168"/>
      <c r="C669" s="175"/>
      <c r="D669" s="171"/>
      <c r="E669" s="176"/>
    </row>
    <row r="670" spans="1:5" x14ac:dyDescent="0.3">
      <c r="A670" s="168"/>
      <c r="B670" s="168"/>
      <c r="C670" s="175"/>
      <c r="D670" s="171"/>
      <c r="E670" s="176"/>
    </row>
    <row r="671" spans="1:5" x14ac:dyDescent="0.3">
      <c r="A671" s="168"/>
      <c r="B671" s="168"/>
      <c r="C671" s="175"/>
      <c r="D671" s="171"/>
      <c r="E671" s="176"/>
    </row>
    <row r="672" spans="1:5" x14ac:dyDescent="0.3">
      <c r="A672" s="168"/>
      <c r="B672" s="168"/>
      <c r="C672" s="175"/>
      <c r="D672" s="171"/>
      <c r="E672" s="176"/>
    </row>
    <row r="673" spans="1:5" x14ac:dyDescent="0.3">
      <c r="A673" s="168"/>
      <c r="B673" s="168"/>
      <c r="C673" s="175"/>
      <c r="D673" s="171"/>
      <c r="E673" s="176"/>
    </row>
    <row r="674" spans="1:5" x14ac:dyDescent="0.3">
      <c r="A674" s="168"/>
      <c r="B674" s="168"/>
      <c r="C674" s="175"/>
      <c r="D674" s="171"/>
      <c r="E674" s="176"/>
    </row>
    <row r="675" spans="1:5" x14ac:dyDescent="0.3">
      <c r="A675" s="168"/>
      <c r="B675" s="168"/>
      <c r="C675" s="175"/>
      <c r="D675" s="171"/>
      <c r="E675" s="176"/>
    </row>
    <row r="676" spans="1:5" x14ac:dyDescent="0.3">
      <c r="A676" s="168"/>
      <c r="B676" s="168"/>
      <c r="C676" s="175"/>
      <c r="D676" s="171"/>
      <c r="E676" s="176"/>
    </row>
    <row r="677" spans="1:5" x14ac:dyDescent="0.3">
      <c r="A677" s="168"/>
      <c r="B677" s="168"/>
      <c r="C677" s="175"/>
      <c r="D677" s="171"/>
      <c r="E677" s="176"/>
    </row>
    <row r="678" spans="1:5" x14ac:dyDescent="0.3">
      <c r="A678" s="168"/>
      <c r="B678" s="168"/>
      <c r="C678" s="175"/>
      <c r="D678" s="171"/>
      <c r="E678" s="176"/>
    </row>
    <row r="679" spans="1:5" x14ac:dyDescent="0.3">
      <c r="A679" s="168"/>
      <c r="B679" s="168"/>
      <c r="C679" s="175"/>
      <c r="D679" s="171"/>
      <c r="E679" s="176"/>
    </row>
    <row r="680" spans="1:5" x14ac:dyDescent="0.3">
      <c r="A680" s="168"/>
      <c r="B680" s="168"/>
      <c r="C680" s="175"/>
      <c r="D680" s="171"/>
      <c r="E680" s="176"/>
    </row>
    <row r="681" spans="1:5" x14ac:dyDescent="0.3">
      <c r="A681" s="168"/>
      <c r="B681" s="168"/>
      <c r="C681" s="175"/>
      <c r="D681" s="171"/>
      <c r="E681" s="176"/>
    </row>
    <row r="682" spans="1:5" x14ac:dyDescent="0.3">
      <c r="A682" s="168"/>
      <c r="B682" s="168"/>
      <c r="C682" s="175"/>
      <c r="D682" s="171"/>
      <c r="E682" s="176"/>
    </row>
    <row r="683" spans="1:5" x14ac:dyDescent="0.3">
      <c r="A683" s="168"/>
      <c r="B683" s="168"/>
      <c r="C683" s="175"/>
      <c r="D683" s="171"/>
      <c r="E683" s="176"/>
    </row>
    <row r="684" spans="1:5" x14ac:dyDescent="0.3">
      <c r="A684" s="168"/>
      <c r="B684" s="168"/>
      <c r="C684" s="175"/>
      <c r="D684" s="171"/>
      <c r="E684" s="176"/>
    </row>
    <row r="685" spans="1:5" x14ac:dyDescent="0.3">
      <c r="A685" s="168"/>
      <c r="B685" s="168"/>
      <c r="C685" s="175"/>
      <c r="D685" s="171"/>
      <c r="E685" s="176"/>
    </row>
    <row r="686" spans="1:5" x14ac:dyDescent="0.3">
      <c r="A686" s="168"/>
      <c r="B686" s="168"/>
      <c r="C686" s="175"/>
      <c r="D686" s="171"/>
      <c r="E686" s="176"/>
    </row>
    <row r="687" spans="1:5" x14ac:dyDescent="0.3">
      <c r="A687" s="168"/>
      <c r="B687" s="168"/>
      <c r="C687" s="175"/>
      <c r="D687" s="171"/>
      <c r="E687" s="176"/>
    </row>
    <row r="688" spans="1:5" x14ac:dyDescent="0.3">
      <c r="A688" s="168"/>
      <c r="B688" s="168"/>
      <c r="C688" s="175"/>
      <c r="D688" s="171"/>
      <c r="E688" s="176"/>
    </row>
    <row r="689" spans="1:5" x14ac:dyDescent="0.3">
      <c r="A689" s="168"/>
      <c r="B689" s="168"/>
      <c r="C689" s="175"/>
      <c r="D689" s="171"/>
      <c r="E689" s="176"/>
    </row>
    <row r="690" spans="1:5" x14ac:dyDescent="0.3">
      <c r="A690" s="168"/>
      <c r="B690" s="168"/>
      <c r="C690" s="175"/>
      <c r="D690" s="171"/>
      <c r="E690" s="176"/>
    </row>
    <row r="691" spans="1:5" x14ac:dyDescent="0.3">
      <c r="A691" s="168"/>
      <c r="B691" s="168"/>
      <c r="C691" s="175"/>
      <c r="D691" s="171"/>
      <c r="E691" s="176"/>
    </row>
    <row r="692" spans="1:5" x14ac:dyDescent="0.3">
      <c r="A692" s="168"/>
      <c r="B692" s="168"/>
      <c r="C692" s="175"/>
      <c r="D692" s="171"/>
      <c r="E692" s="176"/>
    </row>
    <row r="693" spans="1:5" x14ac:dyDescent="0.3">
      <c r="A693" s="168"/>
      <c r="B693" s="168"/>
      <c r="C693" s="175"/>
      <c r="D693" s="171"/>
      <c r="E693" s="176"/>
    </row>
    <row r="694" spans="1:5" x14ac:dyDescent="0.3">
      <c r="A694" s="168"/>
      <c r="B694" s="168"/>
      <c r="C694" s="175"/>
      <c r="D694" s="171"/>
      <c r="E694" s="176"/>
    </row>
    <row r="695" spans="1:5" x14ac:dyDescent="0.3">
      <c r="A695" s="168"/>
      <c r="B695" s="168"/>
      <c r="C695" s="175"/>
      <c r="D695" s="171"/>
      <c r="E695" s="176"/>
    </row>
    <row r="696" spans="1:5" x14ac:dyDescent="0.3">
      <c r="A696" s="168"/>
      <c r="B696" s="168"/>
      <c r="C696" s="175"/>
      <c r="D696" s="171"/>
      <c r="E696" s="176"/>
    </row>
    <row r="697" spans="1:5" x14ac:dyDescent="0.3">
      <c r="A697" s="168"/>
      <c r="B697" s="168"/>
      <c r="C697" s="175"/>
      <c r="D697" s="171"/>
      <c r="E697" s="176"/>
    </row>
    <row r="698" spans="1:5" x14ac:dyDescent="0.3">
      <c r="A698" s="168"/>
      <c r="B698" s="168"/>
      <c r="C698" s="175"/>
      <c r="D698" s="171"/>
      <c r="E698" s="176"/>
    </row>
    <row r="699" spans="1:5" x14ac:dyDescent="0.3">
      <c r="A699" s="168"/>
      <c r="B699" s="168"/>
      <c r="C699" s="175"/>
      <c r="D699" s="171"/>
      <c r="E699" s="176"/>
    </row>
    <row r="700" spans="1:5" x14ac:dyDescent="0.3">
      <c r="A700" s="168"/>
      <c r="B700" s="168"/>
      <c r="C700" s="175"/>
      <c r="D700" s="171"/>
      <c r="E700" s="176"/>
    </row>
    <row r="701" spans="1:5" x14ac:dyDescent="0.3">
      <c r="A701" s="168"/>
      <c r="B701" s="168"/>
      <c r="C701" s="175"/>
      <c r="D701" s="171"/>
      <c r="E701" s="176"/>
    </row>
    <row r="702" spans="1:5" x14ac:dyDescent="0.3">
      <c r="A702" s="168"/>
      <c r="B702" s="168"/>
      <c r="C702" s="175"/>
      <c r="D702" s="171"/>
      <c r="E702" s="176"/>
    </row>
    <row r="703" spans="1:5" x14ac:dyDescent="0.3">
      <c r="A703" s="168"/>
      <c r="B703" s="168"/>
      <c r="C703" s="175"/>
      <c r="D703" s="171"/>
      <c r="E703" s="176"/>
    </row>
    <row r="704" spans="1:5" x14ac:dyDescent="0.3">
      <c r="A704" s="168"/>
      <c r="B704" s="168"/>
      <c r="C704" s="175"/>
      <c r="D704" s="171"/>
      <c r="E704" s="176"/>
    </row>
    <row r="705" spans="1:5" x14ac:dyDescent="0.3">
      <c r="A705" s="168"/>
      <c r="B705" s="168"/>
      <c r="C705" s="175"/>
      <c r="D705" s="171"/>
      <c r="E705" s="176"/>
    </row>
    <row r="706" spans="1:5" x14ac:dyDescent="0.3">
      <c r="A706" s="168"/>
      <c r="B706" s="168"/>
      <c r="C706" s="175"/>
      <c r="D706" s="171"/>
      <c r="E706" s="176"/>
    </row>
    <row r="707" spans="1:5" x14ac:dyDescent="0.3">
      <c r="A707" s="168"/>
      <c r="B707" s="168"/>
      <c r="C707" s="175"/>
      <c r="D707" s="171"/>
      <c r="E707" s="176"/>
    </row>
    <row r="708" spans="1:5" x14ac:dyDescent="0.3">
      <c r="A708" s="168"/>
      <c r="B708" s="168"/>
      <c r="C708" s="175"/>
      <c r="D708" s="171"/>
      <c r="E708" s="176"/>
    </row>
    <row r="709" spans="1:5" x14ac:dyDescent="0.3">
      <c r="A709" s="168"/>
      <c r="B709" s="168"/>
      <c r="C709" s="175"/>
      <c r="D709" s="171"/>
      <c r="E709" s="171"/>
    </row>
    <row r="710" spans="1:5" x14ac:dyDescent="0.3">
      <c r="A710" s="168"/>
      <c r="B710" s="168"/>
      <c r="C710" s="175"/>
      <c r="D710" s="171"/>
      <c r="E710" s="176"/>
    </row>
    <row r="711" spans="1:5" x14ac:dyDescent="0.3">
      <c r="A711" s="168"/>
      <c r="B711" s="168"/>
      <c r="C711" s="175"/>
      <c r="D711" s="171"/>
      <c r="E711" s="176"/>
    </row>
    <row r="712" spans="1:5" x14ac:dyDescent="0.3">
      <c r="A712" s="168"/>
      <c r="B712" s="168"/>
      <c r="C712" s="175"/>
      <c r="D712" s="171"/>
      <c r="E712" s="176"/>
    </row>
    <row r="713" spans="1:5" x14ac:dyDescent="0.3">
      <c r="A713" s="168"/>
      <c r="B713" s="168"/>
      <c r="C713" s="175"/>
      <c r="D713" s="171"/>
      <c r="E713" s="176"/>
    </row>
    <row r="714" spans="1:5" x14ac:dyDescent="0.3">
      <c r="A714" s="168"/>
      <c r="B714" s="168"/>
      <c r="C714" s="175"/>
      <c r="D714" s="171"/>
      <c r="E714" s="176"/>
    </row>
    <row r="715" spans="1:5" x14ac:dyDescent="0.3">
      <c r="A715" s="168"/>
      <c r="B715" s="168"/>
      <c r="C715" s="175"/>
      <c r="D715" s="171"/>
      <c r="E715" s="176"/>
    </row>
    <row r="716" spans="1:5" x14ac:dyDescent="0.3">
      <c r="A716" s="168"/>
      <c r="B716" s="168"/>
      <c r="C716" s="175"/>
      <c r="D716" s="171"/>
      <c r="E716" s="171"/>
    </row>
    <row r="717" spans="1:5" x14ac:dyDescent="0.3">
      <c r="A717" s="168"/>
      <c r="B717" s="168"/>
      <c r="C717" s="175"/>
      <c r="D717" s="171"/>
      <c r="E717" s="176"/>
    </row>
    <row r="718" spans="1:5" x14ac:dyDescent="0.3">
      <c r="A718" s="168"/>
      <c r="B718" s="168"/>
      <c r="C718" s="175"/>
      <c r="D718" s="171"/>
      <c r="E718" s="176"/>
    </row>
    <row r="719" spans="1:5" x14ac:dyDescent="0.3">
      <c r="A719" s="168"/>
      <c r="B719" s="168"/>
      <c r="C719" s="175"/>
      <c r="D719" s="171"/>
      <c r="E719" s="176"/>
    </row>
    <row r="720" spans="1:5" x14ac:dyDescent="0.3">
      <c r="A720" s="168"/>
      <c r="B720" s="168"/>
      <c r="C720" s="175"/>
      <c r="D720" s="171"/>
      <c r="E720" s="176"/>
    </row>
    <row r="721" spans="1:5" x14ac:dyDescent="0.3">
      <c r="A721" s="168"/>
      <c r="B721" s="168"/>
      <c r="C721" s="175"/>
      <c r="D721" s="171"/>
      <c r="E721" s="176"/>
    </row>
    <row r="722" spans="1:5" x14ac:dyDescent="0.3">
      <c r="A722" s="168"/>
      <c r="B722" s="168"/>
      <c r="C722" s="175"/>
      <c r="D722" s="171"/>
      <c r="E722" s="176"/>
    </row>
    <row r="723" spans="1:5" x14ac:dyDescent="0.3">
      <c r="A723" s="168"/>
      <c r="B723" s="168"/>
      <c r="C723" s="175"/>
      <c r="D723" s="171"/>
      <c r="E723" s="176"/>
    </row>
    <row r="724" spans="1:5" x14ac:dyDescent="0.3">
      <c r="A724" s="168"/>
      <c r="B724" s="168"/>
      <c r="C724" s="175"/>
      <c r="D724" s="171"/>
      <c r="E724" s="176"/>
    </row>
    <row r="725" spans="1:5" x14ac:dyDescent="0.3">
      <c r="A725" s="168"/>
      <c r="B725" s="168"/>
      <c r="C725" s="175"/>
      <c r="D725" s="171"/>
      <c r="E725" s="176"/>
    </row>
    <row r="726" spans="1:5" x14ac:dyDescent="0.3">
      <c r="A726" s="168"/>
      <c r="B726" s="168"/>
      <c r="C726" s="175"/>
      <c r="D726" s="171"/>
      <c r="E726" s="176"/>
    </row>
    <row r="727" spans="1:5" x14ac:dyDescent="0.3">
      <c r="A727" s="168"/>
      <c r="B727" s="168"/>
      <c r="C727" s="175"/>
      <c r="D727" s="171"/>
      <c r="E727" s="176"/>
    </row>
    <row r="728" spans="1:5" x14ac:dyDescent="0.3">
      <c r="A728" s="168"/>
      <c r="B728" s="168"/>
      <c r="C728" s="175"/>
      <c r="D728" s="171"/>
      <c r="E728" s="176"/>
    </row>
    <row r="729" spans="1:5" x14ac:dyDescent="0.3">
      <c r="A729" s="168"/>
      <c r="B729" s="168"/>
      <c r="C729" s="175"/>
      <c r="D729" s="171"/>
      <c r="E729" s="176"/>
    </row>
    <row r="730" spans="1:5" x14ac:dyDescent="0.3">
      <c r="A730" s="168"/>
      <c r="B730" s="168"/>
      <c r="C730" s="175"/>
      <c r="D730" s="171"/>
      <c r="E730" s="176"/>
    </row>
    <row r="731" spans="1:5" x14ac:dyDescent="0.3">
      <c r="A731" s="168"/>
      <c r="B731" s="168"/>
      <c r="C731" s="175"/>
      <c r="D731" s="171"/>
      <c r="E731" s="176"/>
    </row>
    <row r="732" spans="1:5" x14ac:dyDescent="0.3">
      <c r="A732" s="168"/>
      <c r="B732" s="168"/>
      <c r="C732" s="175"/>
      <c r="D732" s="171"/>
      <c r="E732" s="176"/>
    </row>
    <row r="733" spans="1:5" x14ac:dyDescent="0.3">
      <c r="A733" s="168"/>
      <c r="B733" s="168"/>
      <c r="C733" s="175"/>
      <c r="D733" s="171"/>
      <c r="E733" s="176"/>
    </row>
    <row r="734" spans="1:5" x14ac:dyDescent="0.3">
      <c r="A734" s="168"/>
      <c r="B734" s="168"/>
      <c r="C734" s="175"/>
      <c r="D734" s="171"/>
      <c r="E734" s="176"/>
    </row>
    <row r="735" spans="1:5" x14ac:dyDescent="0.3">
      <c r="A735" s="168"/>
      <c r="B735" s="168"/>
      <c r="C735" s="175"/>
      <c r="D735" s="171"/>
      <c r="E735" s="176"/>
    </row>
    <row r="736" spans="1:5" x14ac:dyDescent="0.3">
      <c r="A736" s="168"/>
      <c r="B736" s="168"/>
      <c r="C736" s="175"/>
      <c r="D736" s="171"/>
      <c r="E736" s="176"/>
    </row>
    <row r="737" spans="1:5" x14ac:dyDescent="0.3">
      <c r="A737" s="168"/>
      <c r="B737" s="168"/>
      <c r="C737" s="175"/>
      <c r="D737" s="171"/>
      <c r="E737" s="176"/>
    </row>
    <row r="738" spans="1:5" x14ac:dyDescent="0.3">
      <c r="A738" s="168"/>
      <c r="B738" s="168"/>
      <c r="C738" s="175"/>
      <c r="D738" s="171"/>
      <c r="E738" s="176"/>
    </row>
    <row r="739" spans="1:5" x14ac:dyDescent="0.3">
      <c r="A739" s="168"/>
      <c r="B739" s="168"/>
      <c r="C739" s="175"/>
      <c r="D739" s="171"/>
      <c r="E739" s="176"/>
    </row>
    <row r="740" spans="1:5" x14ac:dyDescent="0.3">
      <c r="A740" s="168"/>
      <c r="B740" s="168"/>
      <c r="C740" s="175"/>
      <c r="D740" s="171"/>
      <c r="E740" s="176"/>
    </row>
    <row r="741" spans="1:5" x14ac:dyDescent="0.3">
      <c r="A741" s="168"/>
      <c r="B741" s="168"/>
      <c r="C741" s="175"/>
      <c r="D741" s="171"/>
      <c r="E741" s="176"/>
    </row>
    <row r="742" spans="1:5" x14ac:dyDescent="0.3">
      <c r="A742" s="168"/>
      <c r="B742" s="168"/>
      <c r="C742" s="175"/>
      <c r="D742" s="171"/>
      <c r="E742" s="176"/>
    </row>
    <row r="743" spans="1:5" x14ac:dyDescent="0.3">
      <c r="A743" s="168"/>
      <c r="B743" s="168"/>
      <c r="C743" s="175"/>
      <c r="D743" s="171"/>
      <c r="E743" s="176"/>
    </row>
    <row r="744" spans="1:5" x14ac:dyDescent="0.3">
      <c r="A744" s="168"/>
      <c r="B744" s="168"/>
      <c r="C744" s="175"/>
      <c r="D744" s="171"/>
      <c r="E744" s="176"/>
    </row>
    <row r="745" spans="1:5" x14ac:dyDescent="0.3">
      <c r="A745" s="168"/>
      <c r="B745" s="168"/>
      <c r="C745" s="175"/>
      <c r="D745" s="171"/>
      <c r="E745" s="176"/>
    </row>
    <row r="746" spans="1:5" x14ac:dyDescent="0.3">
      <c r="A746" s="168"/>
      <c r="B746" s="168"/>
      <c r="C746" s="175"/>
      <c r="D746" s="171"/>
      <c r="E746" s="176"/>
    </row>
    <row r="747" spans="1:5" x14ac:dyDescent="0.3">
      <c r="A747" s="168"/>
      <c r="B747" s="168"/>
      <c r="C747" s="175"/>
      <c r="D747" s="171"/>
      <c r="E747" s="176"/>
    </row>
    <row r="748" spans="1:5" x14ac:dyDescent="0.3">
      <c r="A748" s="168"/>
      <c r="B748" s="168"/>
      <c r="C748" s="175"/>
      <c r="D748" s="171"/>
      <c r="E748" s="176"/>
    </row>
    <row r="749" spans="1:5" x14ac:dyDescent="0.3">
      <c r="A749" s="168"/>
      <c r="B749" s="168"/>
      <c r="C749" s="175"/>
      <c r="D749" s="171"/>
      <c r="E749" s="176"/>
    </row>
    <row r="750" spans="1:5" x14ac:dyDescent="0.3">
      <c r="A750" s="168"/>
      <c r="B750" s="168"/>
      <c r="C750" s="175"/>
      <c r="D750" s="171"/>
      <c r="E750" s="176"/>
    </row>
    <row r="751" spans="1:5" x14ac:dyDescent="0.3">
      <c r="A751" s="168"/>
      <c r="B751" s="168"/>
      <c r="C751" s="175"/>
      <c r="D751" s="171"/>
      <c r="E751" s="176"/>
    </row>
    <row r="752" spans="1:5" x14ac:dyDescent="0.3">
      <c r="A752" s="168"/>
      <c r="B752" s="168"/>
      <c r="C752" s="175"/>
      <c r="D752" s="171"/>
      <c r="E752" s="176"/>
    </row>
    <row r="753" spans="1:5" x14ac:dyDescent="0.3">
      <c r="A753" s="168"/>
      <c r="B753" s="168"/>
      <c r="C753" s="175"/>
      <c r="D753" s="171"/>
      <c r="E753" s="176"/>
    </row>
    <row r="754" spans="1:5" x14ac:dyDescent="0.3">
      <c r="A754" s="168"/>
      <c r="B754" s="168"/>
      <c r="C754" s="175"/>
      <c r="D754" s="171"/>
      <c r="E754" s="176"/>
    </row>
    <row r="755" spans="1:5" x14ac:dyDescent="0.3">
      <c r="A755" s="168"/>
      <c r="B755" s="168"/>
      <c r="C755" s="175"/>
      <c r="D755" s="171"/>
      <c r="E755" s="176"/>
    </row>
    <row r="756" spans="1:5" x14ac:dyDescent="0.3">
      <c r="A756" s="168"/>
      <c r="B756" s="168"/>
      <c r="C756" s="175"/>
      <c r="D756" s="171"/>
      <c r="E756" s="176"/>
    </row>
    <row r="757" spans="1:5" x14ac:dyDescent="0.3">
      <c r="A757" s="168"/>
      <c r="B757" s="168"/>
      <c r="C757" s="175"/>
      <c r="D757" s="171"/>
      <c r="E757" s="176"/>
    </row>
    <row r="758" spans="1:5" x14ac:dyDescent="0.3">
      <c r="A758" s="168"/>
      <c r="B758" s="168"/>
      <c r="C758" s="175"/>
      <c r="D758" s="171"/>
      <c r="E758" s="176"/>
    </row>
    <row r="759" spans="1:5" x14ac:dyDescent="0.3">
      <c r="A759" s="168"/>
      <c r="B759" s="168"/>
      <c r="C759" s="175"/>
      <c r="D759" s="171"/>
      <c r="E759" s="176"/>
    </row>
    <row r="760" spans="1:5" x14ac:dyDescent="0.3">
      <c r="A760" s="168"/>
      <c r="B760" s="168"/>
      <c r="C760" s="175"/>
      <c r="D760" s="171"/>
      <c r="E760" s="176"/>
    </row>
    <row r="761" spans="1:5" x14ac:dyDescent="0.3">
      <c r="A761" s="168"/>
      <c r="B761" s="168"/>
      <c r="C761" s="175"/>
      <c r="D761" s="171"/>
      <c r="E761" s="176"/>
    </row>
    <row r="762" spans="1:5" x14ac:dyDescent="0.3">
      <c r="A762" s="168"/>
      <c r="B762" s="168"/>
      <c r="C762" s="175"/>
      <c r="D762" s="171"/>
      <c r="E762" s="176"/>
    </row>
    <row r="763" spans="1:5" x14ac:dyDescent="0.3">
      <c r="A763" s="168"/>
      <c r="B763" s="168"/>
      <c r="C763" s="175"/>
      <c r="D763" s="171"/>
      <c r="E763" s="176"/>
    </row>
    <row r="764" spans="1:5" x14ac:dyDescent="0.3">
      <c r="A764" s="168"/>
      <c r="B764" s="168"/>
      <c r="C764" s="175"/>
      <c r="D764" s="171"/>
      <c r="E764" s="176"/>
    </row>
    <row r="765" spans="1:5" x14ac:dyDescent="0.3">
      <c r="A765" s="168"/>
      <c r="B765" s="168"/>
      <c r="C765" s="175"/>
      <c r="D765" s="171"/>
      <c r="E765" s="176"/>
    </row>
    <row r="766" spans="1:5" x14ac:dyDescent="0.3">
      <c r="A766" s="168"/>
      <c r="B766" s="168"/>
      <c r="C766" s="175"/>
      <c r="D766" s="171"/>
      <c r="E766" s="176"/>
    </row>
    <row r="767" spans="1:5" x14ac:dyDescent="0.3">
      <c r="A767" s="168"/>
      <c r="B767" s="168"/>
      <c r="C767" s="175"/>
      <c r="D767" s="171"/>
      <c r="E767" s="176"/>
    </row>
    <row r="768" spans="1:5" x14ac:dyDescent="0.3">
      <c r="A768" s="168"/>
      <c r="B768" s="168"/>
      <c r="C768" s="175"/>
      <c r="D768" s="171"/>
      <c r="E768" s="176"/>
    </row>
    <row r="769" spans="1:5" x14ac:dyDescent="0.3">
      <c r="A769" s="168"/>
      <c r="B769" s="168"/>
      <c r="C769" s="175"/>
      <c r="D769" s="171"/>
      <c r="E769" s="176"/>
    </row>
    <row r="770" spans="1:5" x14ac:dyDescent="0.3">
      <c r="A770" s="168"/>
      <c r="B770" s="168"/>
      <c r="C770" s="175"/>
      <c r="D770" s="171"/>
      <c r="E770" s="176"/>
    </row>
    <row r="771" spans="1:5" x14ac:dyDescent="0.3">
      <c r="A771" s="168"/>
      <c r="B771" s="168"/>
      <c r="C771" s="175"/>
      <c r="D771" s="171"/>
      <c r="E771" s="176"/>
    </row>
    <row r="772" spans="1:5" x14ac:dyDescent="0.3">
      <c r="A772" s="168"/>
      <c r="B772" s="168"/>
      <c r="C772" s="175"/>
      <c r="D772" s="171"/>
      <c r="E772" s="176"/>
    </row>
    <row r="773" spans="1:5" x14ac:dyDescent="0.3">
      <c r="A773" s="168"/>
      <c r="B773" s="168"/>
      <c r="C773" s="175"/>
      <c r="D773" s="171"/>
      <c r="E773" s="176"/>
    </row>
    <row r="774" spans="1:5" x14ac:dyDescent="0.3">
      <c r="A774" s="168"/>
      <c r="B774" s="168"/>
      <c r="C774" s="175"/>
      <c r="D774" s="171"/>
      <c r="E774" s="176"/>
    </row>
    <row r="775" spans="1:5" x14ac:dyDescent="0.3">
      <c r="A775" s="168"/>
      <c r="B775" s="168"/>
      <c r="C775" s="175"/>
      <c r="D775" s="171"/>
      <c r="E775" s="176"/>
    </row>
    <row r="776" spans="1:5" x14ac:dyDescent="0.3">
      <c r="A776" s="168"/>
      <c r="B776" s="168"/>
      <c r="C776" s="175"/>
      <c r="D776" s="171"/>
      <c r="E776" s="176"/>
    </row>
    <row r="777" spans="1:5" x14ac:dyDescent="0.3">
      <c r="A777" s="168"/>
      <c r="B777" s="168"/>
      <c r="C777" s="175"/>
      <c r="D777" s="171"/>
      <c r="E777" s="176"/>
    </row>
    <row r="778" spans="1:5" x14ac:dyDescent="0.3">
      <c r="A778" s="168"/>
      <c r="B778" s="168"/>
      <c r="C778" s="175"/>
      <c r="D778" s="171"/>
      <c r="E778" s="176"/>
    </row>
    <row r="779" spans="1:5" x14ac:dyDescent="0.3">
      <c r="A779" s="168"/>
      <c r="B779" s="168"/>
      <c r="C779" s="175"/>
      <c r="D779" s="171"/>
      <c r="E779" s="176"/>
    </row>
    <row r="780" spans="1:5" x14ac:dyDescent="0.3">
      <c r="A780" s="168"/>
      <c r="B780" s="168"/>
      <c r="C780" s="175"/>
      <c r="D780" s="171"/>
      <c r="E780" s="176"/>
    </row>
    <row r="781" spans="1:5" x14ac:dyDescent="0.3">
      <c r="A781" s="168"/>
      <c r="B781" s="168"/>
      <c r="C781" s="175"/>
      <c r="D781" s="171"/>
      <c r="E781" s="176"/>
    </row>
    <row r="782" spans="1:5" x14ac:dyDescent="0.3">
      <c r="A782" s="168"/>
      <c r="B782" s="168"/>
      <c r="C782" s="175"/>
      <c r="D782" s="171"/>
      <c r="E782" s="176"/>
    </row>
    <row r="783" spans="1:5" x14ac:dyDescent="0.3">
      <c r="A783" s="168"/>
      <c r="B783" s="168"/>
      <c r="C783" s="175"/>
      <c r="D783" s="171"/>
      <c r="E783" s="176"/>
    </row>
    <row r="784" spans="1:5" x14ac:dyDescent="0.3">
      <c r="A784" s="168"/>
      <c r="B784" s="168"/>
      <c r="C784" s="175"/>
      <c r="D784" s="171"/>
      <c r="E784" s="176"/>
    </row>
    <row r="785" spans="1:5" x14ac:dyDescent="0.3">
      <c r="A785" s="168"/>
      <c r="B785" s="168"/>
      <c r="C785" s="175"/>
      <c r="D785" s="171"/>
      <c r="E785" s="176"/>
    </row>
    <row r="786" spans="1:5" x14ac:dyDescent="0.3">
      <c r="A786" s="168"/>
      <c r="B786" s="168"/>
      <c r="C786" s="175"/>
      <c r="D786" s="171"/>
      <c r="E786" s="176"/>
    </row>
    <row r="787" spans="1:5" x14ac:dyDescent="0.3">
      <c r="A787" s="168"/>
      <c r="B787" s="168"/>
      <c r="C787" s="175"/>
      <c r="D787" s="171"/>
      <c r="E787" s="176"/>
    </row>
    <row r="788" spans="1:5" x14ac:dyDescent="0.3">
      <c r="A788" s="168"/>
      <c r="B788" s="168"/>
      <c r="C788" s="175"/>
      <c r="D788" s="171"/>
      <c r="E788" s="176"/>
    </row>
    <row r="789" spans="1:5" x14ac:dyDescent="0.3">
      <c r="A789" s="168"/>
      <c r="B789" s="168"/>
      <c r="C789" s="175"/>
      <c r="D789" s="171"/>
      <c r="E789" s="176"/>
    </row>
    <row r="790" spans="1:5" x14ac:dyDescent="0.3">
      <c r="A790" s="168"/>
      <c r="B790" s="168"/>
      <c r="C790" s="175"/>
      <c r="D790" s="171"/>
      <c r="E790" s="176"/>
    </row>
    <row r="791" spans="1:5" x14ac:dyDescent="0.3">
      <c r="A791" s="168"/>
      <c r="B791" s="168"/>
      <c r="C791" s="175"/>
      <c r="D791" s="171"/>
      <c r="E791" s="171"/>
    </row>
    <row r="792" spans="1:5" x14ac:dyDescent="0.3">
      <c r="A792" s="168"/>
      <c r="B792" s="168"/>
      <c r="C792" s="175"/>
      <c r="D792" s="171"/>
      <c r="E792" s="176"/>
    </row>
    <row r="793" spans="1:5" x14ac:dyDescent="0.3">
      <c r="A793" s="168"/>
      <c r="B793" s="168"/>
      <c r="C793" s="175"/>
      <c r="D793" s="171"/>
      <c r="E793" s="171"/>
    </row>
    <row r="794" spans="1:5" x14ac:dyDescent="0.3">
      <c r="A794" s="168"/>
      <c r="B794" s="168"/>
      <c r="C794" s="175"/>
      <c r="D794" s="171"/>
      <c r="E794" s="176"/>
    </row>
    <row r="795" spans="1:5" x14ac:dyDescent="0.3">
      <c r="A795" s="168"/>
      <c r="B795" s="168"/>
      <c r="C795" s="175"/>
      <c r="D795" s="171"/>
      <c r="E795" s="176"/>
    </row>
    <row r="796" spans="1:5" x14ac:dyDescent="0.3">
      <c r="A796" s="168"/>
      <c r="B796" s="168"/>
      <c r="C796" s="175"/>
      <c r="D796" s="171"/>
      <c r="E796" s="176"/>
    </row>
    <row r="797" spans="1:5" x14ac:dyDescent="0.3">
      <c r="A797" s="168"/>
      <c r="B797" s="168"/>
      <c r="C797" s="175"/>
      <c r="D797" s="171"/>
      <c r="E797" s="176"/>
    </row>
    <row r="798" spans="1:5" x14ac:dyDescent="0.3">
      <c r="A798" s="168"/>
      <c r="B798" s="168"/>
      <c r="C798" s="175"/>
      <c r="D798" s="171"/>
      <c r="E798" s="176"/>
    </row>
    <row r="799" spans="1:5" x14ac:dyDescent="0.3">
      <c r="A799" s="168"/>
      <c r="B799" s="168"/>
      <c r="C799" s="175"/>
      <c r="D799" s="171"/>
      <c r="E799" s="176"/>
    </row>
    <row r="800" spans="1:5" x14ac:dyDescent="0.3">
      <c r="A800" s="168"/>
      <c r="B800" s="168"/>
      <c r="C800" s="175"/>
      <c r="D800" s="171"/>
      <c r="E800" s="176"/>
    </row>
    <row r="801" spans="1:5" x14ac:dyDescent="0.3">
      <c r="A801" s="168"/>
      <c r="B801" s="168"/>
      <c r="C801" s="175"/>
      <c r="D801" s="171"/>
      <c r="E801" s="176"/>
    </row>
    <row r="802" spans="1:5" x14ac:dyDescent="0.3">
      <c r="A802" s="168"/>
      <c r="B802" s="168"/>
      <c r="C802" s="175"/>
      <c r="D802" s="171"/>
      <c r="E802" s="176"/>
    </row>
    <row r="803" spans="1:5" x14ac:dyDescent="0.3">
      <c r="A803" s="168"/>
      <c r="B803" s="168"/>
      <c r="C803" s="175"/>
      <c r="D803" s="171"/>
      <c r="E803" s="176"/>
    </row>
    <row r="804" spans="1:5" x14ac:dyDescent="0.3">
      <c r="A804" s="168"/>
      <c r="B804" s="168"/>
      <c r="C804" s="175"/>
      <c r="D804" s="171"/>
      <c r="E804" s="176"/>
    </row>
    <row r="805" spans="1:5" x14ac:dyDescent="0.3">
      <c r="A805" s="168"/>
      <c r="B805" s="168"/>
      <c r="C805" s="175"/>
      <c r="D805" s="171"/>
      <c r="E805" s="176"/>
    </row>
    <row r="806" spans="1:5" x14ac:dyDescent="0.3">
      <c r="A806" s="168"/>
      <c r="B806" s="168"/>
      <c r="C806" s="175"/>
      <c r="D806" s="171"/>
      <c r="E806" s="176"/>
    </row>
    <row r="807" spans="1:5" x14ac:dyDescent="0.3">
      <c r="A807" s="168"/>
      <c r="B807" s="168"/>
      <c r="C807" s="175"/>
      <c r="D807" s="171"/>
      <c r="E807" s="176"/>
    </row>
    <row r="808" spans="1:5" x14ac:dyDescent="0.3">
      <c r="A808" s="168"/>
      <c r="B808" s="168"/>
      <c r="C808" s="175"/>
      <c r="D808" s="171"/>
      <c r="E808" s="176"/>
    </row>
    <row r="809" spans="1:5" x14ac:dyDescent="0.3">
      <c r="A809" s="168"/>
      <c r="B809" s="168"/>
      <c r="C809" s="175"/>
      <c r="D809" s="171"/>
      <c r="E809" s="176"/>
    </row>
    <row r="810" spans="1:5" x14ac:dyDescent="0.3">
      <c r="A810" s="168"/>
      <c r="B810" s="168"/>
      <c r="C810" s="175"/>
      <c r="D810" s="171"/>
      <c r="E810" s="176"/>
    </row>
    <row r="811" spans="1:5" x14ac:dyDescent="0.3">
      <c r="A811" s="168"/>
      <c r="B811" s="168"/>
      <c r="C811" s="175"/>
      <c r="D811" s="171"/>
      <c r="E811" s="176"/>
    </row>
    <row r="812" spans="1:5" x14ac:dyDescent="0.3">
      <c r="A812" s="168"/>
      <c r="B812" s="168"/>
      <c r="C812" s="175"/>
      <c r="D812" s="171"/>
      <c r="E812" s="176"/>
    </row>
    <row r="813" spans="1:5" x14ac:dyDescent="0.3">
      <c r="A813" s="168"/>
      <c r="B813" s="168"/>
      <c r="C813" s="175"/>
      <c r="D813" s="171"/>
      <c r="E813" s="176"/>
    </row>
    <row r="814" spans="1:5" x14ac:dyDescent="0.3">
      <c r="A814" s="168"/>
      <c r="B814" s="168"/>
      <c r="C814" s="175"/>
      <c r="D814" s="171"/>
      <c r="E814" s="176"/>
    </row>
    <row r="815" spans="1:5" x14ac:dyDescent="0.3">
      <c r="A815" s="168"/>
      <c r="B815" s="168"/>
      <c r="C815" s="175"/>
      <c r="D815" s="171"/>
      <c r="E815" s="176"/>
    </row>
    <row r="816" spans="1:5" x14ac:dyDescent="0.3">
      <c r="A816" s="168"/>
      <c r="B816" s="168"/>
      <c r="C816" s="175"/>
      <c r="D816" s="171"/>
      <c r="E816" s="176"/>
    </row>
    <row r="817" spans="1:5" x14ac:dyDescent="0.3">
      <c r="A817" s="168"/>
      <c r="B817" s="168"/>
      <c r="C817" s="175"/>
      <c r="D817" s="171"/>
      <c r="E817" s="176"/>
    </row>
    <row r="818" spans="1:5" x14ac:dyDescent="0.3">
      <c r="A818" s="168"/>
      <c r="B818" s="168"/>
      <c r="C818" s="175"/>
      <c r="D818" s="171"/>
      <c r="E818" s="176"/>
    </row>
    <row r="819" spans="1:5" x14ac:dyDescent="0.3">
      <c r="A819" s="168"/>
      <c r="B819" s="168"/>
      <c r="C819" s="175"/>
      <c r="D819" s="171"/>
      <c r="E819" s="176"/>
    </row>
    <row r="820" spans="1:5" x14ac:dyDescent="0.3">
      <c r="A820" s="168"/>
      <c r="B820" s="168"/>
      <c r="C820" s="175"/>
      <c r="D820" s="171"/>
      <c r="E820" s="176"/>
    </row>
    <row r="821" spans="1:5" x14ac:dyDescent="0.3">
      <c r="A821" s="168"/>
      <c r="B821" s="168"/>
      <c r="C821" s="175"/>
      <c r="D821" s="171"/>
      <c r="E821" s="176"/>
    </row>
    <row r="822" spans="1:5" x14ac:dyDescent="0.3">
      <c r="A822" s="168"/>
      <c r="B822" s="168"/>
      <c r="C822" s="175"/>
      <c r="D822" s="171"/>
      <c r="E822" s="176"/>
    </row>
    <row r="823" spans="1:5" x14ac:dyDescent="0.3">
      <c r="A823" s="168"/>
      <c r="B823" s="168"/>
      <c r="C823" s="175"/>
      <c r="D823" s="171"/>
      <c r="E823" s="176"/>
    </row>
    <row r="824" spans="1:5" x14ac:dyDescent="0.3">
      <c r="A824" s="168"/>
      <c r="B824" s="168"/>
      <c r="C824" s="175"/>
      <c r="D824" s="171"/>
      <c r="E824" s="176"/>
    </row>
    <row r="825" spans="1:5" x14ac:dyDescent="0.3">
      <c r="A825" s="168"/>
      <c r="B825" s="168"/>
      <c r="C825" s="175"/>
      <c r="D825" s="171"/>
      <c r="E825" s="176"/>
    </row>
    <row r="826" spans="1:5" x14ac:dyDescent="0.3">
      <c r="A826" s="168"/>
      <c r="B826" s="168"/>
      <c r="C826" s="175"/>
      <c r="D826" s="171"/>
      <c r="E826" s="176"/>
    </row>
    <row r="827" spans="1:5" x14ac:dyDescent="0.3">
      <c r="A827" s="168"/>
      <c r="B827" s="168"/>
      <c r="C827" s="175"/>
      <c r="D827" s="171"/>
      <c r="E827" s="176"/>
    </row>
    <row r="828" spans="1:5" x14ac:dyDescent="0.3">
      <c r="A828" s="168"/>
      <c r="B828" s="168"/>
      <c r="C828" s="175"/>
      <c r="D828" s="171"/>
      <c r="E828" s="176"/>
    </row>
    <row r="829" spans="1:5" x14ac:dyDescent="0.3">
      <c r="A829" s="168"/>
      <c r="B829" s="168"/>
      <c r="C829" s="175"/>
      <c r="D829" s="171"/>
      <c r="E829" s="176"/>
    </row>
    <row r="830" spans="1:5" x14ac:dyDescent="0.3">
      <c r="A830" s="168"/>
      <c r="B830" s="168"/>
      <c r="C830" s="175"/>
      <c r="D830" s="171"/>
      <c r="E830" s="176"/>
    </row>
    <row r="831" spans="1:5" x14ac:dyDescent="0.3">
      <c r="A831" s="168"/>
      <c r="B831" s="168"/>
      <c r="C831" s="175"/>
      <c r="D831" s="171"/>
      <c r="E831" s="176"/>
    </row>
    <row r="832" spans="1:5" x14ac:dyDescent="0.3">
      <c r="A832" s="168"/>
      <c r="B832" s="168"/>
      <c r="C832" s="175"/>
      <c r="D832" s="171"/>
      <c r="E832" s="176"/>
    </row>
    <row r="833" spans="1:5" x14ac:dyDescent="0.3">
      <c r="A833" s="168"/>
      <c r="B833" s="168"/>
      <c r="C833" s="175"/>
      <c r="D833" s="171"/>
      <c r="E833" s="176"/>
    </row>
    <row r="834" spans="1:5" x14ac:dyDescent="0.3">
      <c r="A834" s="168"/>
      <c r="B834" s="168"/>
      <c r="C834" s="175"/>
      <c r="D834" s="171"/>
      <c r="E834" s="176"/>
    </row>
    <row r="835" spans="1:5" x14ac:dyDescent="0.3">
      <c r="A835" s="168"/>
      <c r="B835" s="168"/>
      <c r="C835" s="175"/>
      <c r="D835" s="171"/>
      <c r="E835" s="176"/>
    </row>
    <row r="836" spans="1:5" x14ac:dyDescent="0.3">
      <c r="A836" s="168"/>
      <c r="B836" s="168"/>
      <c r="C836" s="175"/>
      <c r="D836" s="171"/>
      <c r="E836" s="176"/>
    </row>
    <row r="837" spans="1:5" x14ac:dyDescent="0.3">
      <c r="A837" s="168"/>
      <c r="B837" s="168"/>
      <c r="C837" s="175"/>
      <c r="D837" s="171"/>
      <c r="E837" s="176"/>
    </row>
    <row r="838" spans="1:5" x14ac:dyDescent="0.3">
      <c r="A838" s="168"/>
      <c r="B838" s="168"/>
      <c r="C838" s="175"/>
      <c r="D838" s="171"/>
      <c r="E838" s="176"/>
    </row>
    <row r="839" spans="1:5" x14ac:dyDescent="0.3">
      <c r="A839" s="168"/>
      <c r="B839" s="168"/>
      <c r="C839" s="175"/>
      <c r="D839" s="171"/>
      <c r="E839" s="176"/>
    </row>
    <row r="840" spans="1:5" x14ac:dyDescent="0.3">
      <c r="A840" s="168"/>
      <c r="B840" s="168"/>
      <c r="C840" s="175"/>
      <c r="D840" s="171"/>
      <c r="E840" s="176"/>
    </row>
    <row r="841" spans="1:5" x14ac:dyDescent="0.3">
      <c r="A841" s="168"/>
      <c r="B841" s="168"/>
      <c r="C841" s="175"/>
      <c r="D841" s="171"/>
      <c r="E841" s="176"/>
    </row>
    <row r="842" spans="1:5" x14ac:dyDescent="0.3">
      <c r="A842" s="168"/>
      <c r="B842" s="168"/>
      <c r="C842" s="175"/>
      <c r="D842" s="171"/>
      <c r="E842" s="176"/>
    </row>
    <row r="843" spans="1:5" x14ac:dyDescent="0.3">
      <c r="A843" s="168"/>
      <c r="B843" s="168"/>
      <c r="C843" s="175"/>
      <c r="D843" s="171"/>
      <c r="E843" s="176"/>
    </row>
    <row r="844" spans="1:5" x14ac:dyDescent="0.3">
      <c r="A844" s="168"/>
      <c r="B844" s="168"/>
      <c r="C844" s="175"/>
      <c r="D844" s="171"/>
      <c r="E844" s="176"/>
    </row>
    <row r="845" spans="1:5" x14ac:dyDescent="0.3">
      <c r="A845" s="168"/>
      <c r="B845" s="168"/>
      <c r="C845" s="175"/>
      <c r="D845" s="171"/>
      <c r="E845" s="176"/>
    </row>
    <row r="846" spans="1:5" x14ac:dyDescent="0.3">
      <c r="A846" s="168"/>
      <c r="B846" s="168"/>
      <c r="C846" s="175"/>
      <c r="D846" s="171"/>
      <c r="E846" s="176"/>
    </row>
    <row r="847" spans="1:5" x14ac:dyDescent="0.3">
      <c r="A847" s="168"/>
      <c r="B847" s="168"/>
      <c r="C847" s="175"/>
      <c r="D847" s="171"/>
      <c r="E847" s="176"/>
    </row>
    <row r="848" spans="1:5" x14ac:dyDescent="0.3">
      <c r="A848" s="168"/>
      <c r="B848" s="168"/>
      <c r="C848" s="175"/>
      <c r="D848" s="171"/>
      <c r="E848" s="176"/>
    </row>
    <row r="849" spans="1:5" x14ac:dyDescent="0.3">
      <c r="A849" s="168"/>
      <c r="B849" s="168"/>
      <c r="C849" s="175"/>
      <c r="D849" s="171"/>
      <c r="E849" s="176"/>
    </row>
    <row r="850" spans="1:5" x14ac:dyDescent="0.3">
      <c r="A850" s="168"/>
      <c r="B850" s="168"/>
      <c r="C850" s="175"/>
      <c r="D850" s="171"/>
      <c r="E850" s="176"/>
    </row>
    <row r="851" spans="1:5" x14ac:dyDescent="0.3">
      <c r="A851" s="168"/>
      <c r="B851" s="168"/>
      <c r="C851" s="175"/>
      <c r="D851" s="171"/>
      <c r="E851" s="176"/>
    </row>
    <row r="852" spans="1:5" x14ac:dyDescent="0.3">
      <c r="A852" s="168"/>
      <c r="B852" s="168"/>
      <c r="C852" s="175"/>
      <c r="D852" s="171"/>
      <c r="E852" s="176"/>
    </row>
    <row r="853" spans="1:5" x14ac:dyDescent="0.3">
      <c r="A853" s="168"/>
      <c r="B853" s="168"/>
      <c r="C853" s="175"/>
      <c r="D853" s="171"/>
      <c r="E853" s="176"/>
    </row>
    <row r="854" spans="1:5" x14ac:dyDescent="0.3">
      <c r="A854" s="168"/>
      <c r="B854" s="168"/>
      <c r="C854" s="175"/>
      <c r="D854" s="171"/>
      <c r="E854" s="176"/>
    </row>
    <row r="855" spans="1:5" x14ac:dyDescent="0.3">
      <c r="A855" s="168"/>
      <c r="B855" s="168"/>
      <c r="C855" s="175"/>
      <c r="D855" s="171"/>
      <c r="E855" s="176"/>
    </row>
    <row r="856" spans="1:5" x14ac:dyDescent="0.3">
      <c r="A856" s="168"/>
      <c r="B856" s="168"/>
      <c r="C856" s="175"/>
      <c r="D856" s="171"/>
      <c r="E856" s="176"/>
    </row>
    <row r="857" spans="1:5" x14ac:dyDescent="0.3">
      <c r="A857" s="168"/>
      <c r="B857" s="168"/>
      <c r="C857" s="175"/>
      <c r="D857" s="171"/>
      <c r="E857" s="176"/>
    </row>
    <row r="858" spans="1:5" x14ac:dyDescent="0.3">
      <c r="A858" s="168"/>
      <c r="B858" s="168"/>
      <c r="C858" s="175"/>
      <c r="D858" s="171"/>
      <c r="E858" s="176"/>
    </row>
    <row r="859" spans="1:5" x14ac:dyDescent="0.3">
      <c r="A859" s="168"/>
      <c r="B859" s="168"/>
      <c r="C859" s="175"/>
      <c r="D859" s="171"/>
      <c r="E859" s="176"/>
    </row>
    <row r="860" spans="1:5" x14ac:dyDescent="0.3">
      <c r="A860" s="168"/>
      <c r="B860" s="168"/>
      <c r="C860" s="175"/>
      <c r="D860" s="171"/>
      <c r="E860" s="176"/>
    </row>
    <row r="861" spans="1:5" x14ac:dyDescent="0.3">
      <c r="A861" s="168"/>
      <c r="B861" s="168"/>
      <c r="C861" s="175"/>
      <c r="D861" s="171"/>
      <c r="E861" s="176"/>
    </row>
    <row r="862" spans="1:5" x14ac:dyDescent="0.3">
      <c r="A862" s="168"/>
      <c r="B862" s="168"/>
      <c r="C862" s="175"/>
      <c r="D862" s="171"/>
      <c r="E862" s="176"/>
    </row>
    <row r="863" spans="1:5" x14ac:dyDescent="0.3">
      <c r="A863" s="168"/>
      <c r="B863" s="168"/>
      <c r="C863" s="175"/>
      <c r="D863" s="171"/>
      <c r="E863" s="176"/>
    </row>
    <row r="864" spans="1:5" x14ac:dyDescent="0.3">
      <c r="A864" s="168"/>
      <c r="B864" s="168"/>
      <c r="C864" s="175"/>
      <c r="D864" s="171"/>
      <c r="E864" s="176"/>
    </row>
    <row r="865" spans="1:5" x14ac:dyDescent="0.3">
      <c r="A865" s="168"/>
      <c r="B865" s="168"/>
      <c r="C865" s="175"/>
      <c r="D865" s="171"/>
      <c r="E865" s="176"/>
    </row>
    <row r="866" spans="1:5" x14ac:dyDescent="0.3">
      <c r="A866" s="168"/>
      <c r="B866" s="168"/>
      <c r="C866" s="175"/>
      <c r="D866" s="171"/>
      <c r="E866" s="176"/>
    </row>
    <row r="867" spans="1:5" x14ac:dyDescent="0.3">
      <c r="A867" s="168"/>
      <c r="B867" s="168"/>
      <c r="C867" s="175"/>
      <c r="D867" s="171"/>
      <c r="E867" s="176"/>
    </row>
    <row r="868" spans="1:5" x14ac:dyDescent="0.3">
      <c r="A868" s="168"/>
      <c r="B868" s="168"/>
      <c r="C868" s="175"/>
      <c r="D868" s="171"/>
      <c r="E868" s="176"/>
    </row>
    <row r="869" spans="1:5" x14ac:dyDescent="0.3">
      <c r="A869" s="168"/>
      <c r="B869" s="168"/>
      <c r="C869" s="175"/>
      <c r="D869" s="171"/>
      <c r="E869" s="176"/>
    </row>
    <row r="870" spans="1:5" x14ac:dyDescent="0.3">
      <c r="A870" s="168"/>
      <c r="B870" s="168"/>
      <c r="C870" s="175"/>
      <c r="D870" s="171"/>
      <c r="E870" s="176"/>
    </row>
    <row r="871" spans="1:5" x14ac:dyDescent="0.3">
      <c r="A871" s="168"/>
      <c r="B871" s="168"/>
      <c r="C871" s="175"/>
      <c r="D871" s="171"/>
      <c r="E871" s="176"/>
    </row>
    <row r="872" spans="1:5" x14ac:dyDescent="0.3">
      <c r="A872" s="168"/>
      <c r="B872" s="168"/>
      <c r="C872" s="175"/>
      <c r="D872" s="171"/>
      <c r="E872" s="176"/>
    </row>
    <row r="873" spans="1:5" x14ac:dyDescent="0.3">
      <c r="A873" s="168"/>
      <c r="B873" s="168"/>
      <c r="C873" s="175"/>
      <c r="D873" s="171"/>
      <c r="E873" s="176"/>
    </row>
    <row r="874" spans="1:5" x14ac:dyDescent="0.3">
      <c r="A874" s="168"/>
      <c r="B874" s="168"/>
      <c r="C874" s="175"/>
      <c r="D874" s="171"/>
      <c r="E874" s="176"/>
    </row>
    <row r="875" spans="1:5" x14ac:dyDescent="0.3">
      <c r="A875" s="168"/>
      <c r="B875" s="168"/>
      <c r="C875" s="175"/>
      <c r="D875" s="171"/>
      <c r="E875" s="176"/>
    </row>
    <row r="876" spans="1:5" x14ac:dyDescent="0.3">
      <c r="A876" s="168"/>
      <c r="B876" s="168"/>
      <c r="C876" s="175"/>
      <c r="D876" s="171"/>
      <c r="E876" s="176"/>
    </row>
    <row r="877" spans="1:5" x14ac:dyDescent="0.3">
      <c r="A877" s="168"/>
      <c r="B877" s="168"/>
      <c r="C877" s="175"/>
      <c r="D877" s="171"/>
      <c r="E877" s="176"/>
    </row>
    <row r="878" spans="1:5" x14ac:dyDescent="0.3">
      <c r="A878" s="168"/>
      <c r="B878" s="168"/>
      <c r="C878" s="175"/>
      <c r="D878" s="171"/>
      <c r="E878" s="176"/>
    </row>
    <row r="879" spans="1:5" x14ac:dyDescent="0.3">
      <c r="A879" s="168"/>
      <c r="B879" s="168"/>
      <c r="C879" s="175"/>
      <c r="D879" s="171"/>
      <c r="E879" s="176"/>
    </row>
    <row r="880" spans="1:5" x14ac:dyDescent="0.3">
      <c r="A880" s="168"/>
      <c r="B880" s="168"/>
      <c r="C880" s="175"/>
      <c r="D880" s="171"/>
      <c r="E880" s="176"/>
    </row>
    <row r="881" spans="1:5" x14ac:dyDescent="0.3">
      <c r="A881" s="168"/>
      <c r="B881" s="168"/>
      <c r="C881" s="175"/>
      <c r="D881" s="171"/>
      <c r="E881" s="176"/>
    </row>
    <row r="882" spans="1:5" x14ac:dyDescent="0.3">
      <c r="A882" s="168"/>
      <c r="B882" s="168"/>
      <c r="C882" s="175"/>
      <c r="D882" s="171"/>
      <c r="E882" s="176"/>
    </row>
    <row r="883" spans="1:5" x14ac:dyDescent="0.3">
      <c r="A883" s="168"/>
      <c r="B883" s="168"/>
      <c r="C883" s="175"/>
      <c r="D883" s="171"/>
      <c r="E883" s="176"/>
    </row>
    <row r="884" spans="1:5" x14ac:dyDescent="0.3">
      <c r="A884" s="168"/>
      <c r="B884" s="168"/>
      <c r="C884" s="175"/>
      <c r="D884" s="171"/>
      <c r="E884" s="176"/>
    </row>
    <row r="885" spans="1:5" x14ac:dyDescent="0.3">
      <c r="A885" s="168"/>
      <c r="B885" s="168"/>
      <c r="C885" s="175"/>
      <c r="D885" s="171"/>
      <c r="E885" s="176"/>
    </row>
    <row r="886" spans="1:5" x14ac:dyDescent="0.3">
      <c r="A886" s="168"/>
      <c r="B886" s="168"/>
      <c r="C886" s="175"/>
      <c r="D886" s="171"/>
      <c r="E886" s="176"/>
    </row>
    <row r="887" spans="1:5" x14ac:dyDescent="0.3">
      <c r="A887" s="168"/>
      <c r="B887" s="168"/>
      <c r="C887" s="175"/>
      <c r="D887" s="171"/>
      <c r="E887" s="176"/>
    </row>
    <row r="888" spans="1:5" x14ac:dyDescent="0.3">
      <c r="A888" s="168"/>
      <c r="B888" s="168"/>
      <c r="C888" s="175"/>
      <c r="D888" s="171"/>
      <c r="E888" s="176"/>
    </row>
    <row r="889" spans="1:5" x14ac:dyDescent="0.3">
      <c r="A889" s="168"/>
      <c r="B889" s="168"/>
      <c r="C889" s="175"/>
      <c r="D889" s="171"/>
      <c r="E889" s="176"/>
    </row>
    <row r="890" spans="1:5" x14ac:dyDescent="0.3">
      <c r="A890" s="168"/>
      <c r="B890" s="168"/>
      <c r="C890" s="175"/>
      <c r="D890" s="171"/>
      <c r="E890" s="176"/>
    </row>
    <row r="891" spans="1:5" x14ac:dyDescent="0.3">
      <c r="A891" s="168"/>
      <c r="B891" s="168"/>
      <c r="C891" s="175"/>
      <c r="D891" s="171"/>
      <c r="E891" s="176"/>
    </row>
    <row r="892" spans="1:5" x14ac:dyDescent="0.3">
      <c r="A892" s="168"/>
      <c r="B892" s="168"/>
      <c r="C892" s="175"/>
      <c r="D892" s="171"/>
      <c r="E892" s="176"/>
    </row>
    <row r="893" spans="1:5" x14ac:dyDescent="0.3">
      <c r="A893" s="168"/>
      <c r="B893" s="168"/>
      <c r="C893" s="175"/>
      <c r="D893" s="171"/>
      <c r="E893" s="176"/>
    </row>
    <row r="894" spans="1:5" x14ac:dyDescent="0.3">
      <c r="A894" s="168"/>
      <c r="B894" s="168"/>
      <c r="C894" s="175"/>
      <c r="D894" s="171"/>
      <c r="E894" s="176"/>
    </row>
    <row r="895" spans="1:5" x14ac:dyDescent="0.3">
      <c r="A895" s="168"/>
      <c r="B895" s="168"/>
      <c r="C895" s="175"/>
      <c r="D895" s="171"/>
      <c r="E895" s="176"/>
    </row>
    <row r="896" spans="1:5" x14ac:dyDescent="0.3">
      <c r="A896" s="168"/>
      <c r="B896" s="168"/>
      <c r="C896" s="175"/>
      <c r="D896" s="171"/>
      <c r="E896" s="176"/>
    </row>
    <row r="897" spans="1:5" x14ac:dyDescent="0.3">
      <c r="A897" s="168"/>
      <c r="B897" s="168"/>
      <c r="C897" s="175"/>
      <c r="D897" s="171"/>
      <c r="E897" s="176"/>
    </row>
    <row r="898" spans="1:5" x14ac:dyDescent="0.3">
      <c r="A898" s="168"/>
      <c r="B898" s="168"/>
      <c r="C898" s="175"/>
      <c r="D898" s="171"/>
      <c r="E898" s="176"/>
    </row>
    <row r="899" spans="1:5" x14ac:dyDescent="0.3">
      <c r="A899" s="168"/>
      <c r="B899" s="168"/>
      <c r="C899" s="175"/>
      <c r="D899" s="171"/>
      <c r="E899" s="176"/>
    </row>
    <row r="900" spans="1:5" x14ac:dyDescent="0.3">
      <c r="A900" s="168"/>
      <c r="B900" s="168"/>
      <c r="C900" s="175"/>
      <c r="D900" s="171"/>
      <c r="E900" s="176"/>
    </row>
    <row r="901" spans="1:5" x14ac:dyDescent="0.3">
      <c r="A901" s="168"/>
      <c r="B901" s="168"/>
      <c r="C901" s="175"/>
      <c r="D901" s="171"/>
      <c r="E901" s="176"/>
    </row>
    <row r="902" spans="1:5" x14ac:dyDescent="0.3">
      <c r="A902" s="168"/>
      <c r="B902" s="168"/>
      <c r="C902" s="175"/>
      <c r="D902" s="171"/>
      <c r="E902" s="176"/>
    </row>
    <row r="903" spans="1:5" x14ac:dyDescent="0.3">
      <c r="A903" s="168"/>
      <c r="B903" s="168"/>
      <c r="C903" s="175"/>
      <c r="D903" s="171"/>
      <c r="E903" s="176"/>
    </row>
    <row r="904" spans="1:5" x14ac:dyDescent="0.3">
      <c r="A904" s="168"/>
      <c r="B904" s="168"/>
      <c r="C904" s="175"/>
      <c r="D904" s="171"/>
      <c r="E904" s="176"/>
    </row>
    <row r="905" spans="1:5" x14ac:dyDescent="0.3">
      <c r="A905" s="168"/>
      <c r="B905" s="168"/>
      <c r="C905" s="175"/>
      <c r="D905" s="171"/>
      <c r="E905" s="176"/>
    </row>
    <row r="906" spans="1:5" x14ac:dyDescent="0.3">
      <c r="A906" s="168"/>
      <c r="B906" s="168"/>
      <c r="C906" s="175"/>
      <c r="D906" s="171"/>
      <c r="E906" s="176"/>
    </row>
    <row r="907" spans="1:5" x14ac:dyDescent="0.3">
      <c r="A907" s="168"/>
      <c r="B907" s="168"/>
      <c r="C907" s="175"/>
      <c r="D907" s="171"/>
      <c r="E907" s="176"/>
    </row>
    <row r="908" spans="1:5" x14ac:dyDescent="0.3">
      <c r="A908" s="168"/>
      <c r="B908" s="168"/>
      <c r="C908" s="175"/>
      <c r="D908" s="171"/>
      <c r="E908" s="176"/>
    </row>
    <row r="909" spans="1:5" x14ac:dyDescent="0.3">
      <c r="A909" s="168"/>
      <c r="B909" s="168"/>
      <c r="C909" s="175"/>
      <c r="D909" s="171"/>
      <c r="E909" s="176"/>
    </row>
    <row r="910" spans="1:5" x14ac:dyDescent="0.3">
      <c r="A910" s="168"/>
      <c r="B910" s="168"/>
      <c r="C910" s="175"/>
      <c r="D910" s="171"/>
      <c r="E910" s="171"/>
    </row>
    <row r="911" spans="1:5" x14ac:dyDescent="0.3">
      <c r="A911" s="168"/>
      <c r="B911" s="168"/>
      <c r="C911" s="175"/>
      <c r="D911" s="171"/>
      <c r="E911" s="176"/>
    </row>
    <row r="912" spans="1:5" x14ac:dyDescent="0.3">
      <c r="A912" s="168"/>
      <c r="B912" s="168"/>
      <c r="C912" s="175"/>
      <c r="D912" s="171"/>
      <c r="E912" s="176"/>
    </row>
    <row r="913" spans="1:5" x14ac:dyDescent="0.3">
      <c r="A913" s="168"/>
      <c r="B913" s="168"/>
      <c r="C913" s="175"/>
      <c r="D913" s="171"/>
      <c r="E913" s="176"/>
    </row>
    <row r="914" spans="1:5" x14ac:dyDescent="0.3">
      <c r="A914" s="168"/>
      <c r="B914" s="168"/>
      <c r="C914" s="175"/>
      <c r="D914" s="171"/>
      <c r="E914" s="176"/>
    </row>
    <row r="915" spans="1:5" x14ac:dyDescent="0.3">
      <c r="A915" s="168"/>
      <c r="B915" s="168"/>
      <c r="C915" s="175"/>
      <c r="D915" s="171"/>
      <c r="E915" s="176"/>
    </row>
    <row r="916" spans="1:5" x14ac:dyDescent="0.3">
      <c r="A916" s="168"/>
      <c r="B916" s="168"/>
      <c r="C916" s="175"/>
      <c r="D916" s="171"/>
      <c r="E916" s="176"/>
    </row>
    <row r="917" spans="1:5" x14ac:dyDescent="0.3">
      <c r="A917" s="168"/>
      <c r="B917" s="168"/>
      <c r="C917" s="175"/>
      <c r="D917" s="171"/>
      <c r="E917" s="171"/>
    </row>
    <row r="918" spans="1:5" x14ac:dyDescent="0.3">
      <c r="A918" s="168"/>
      <c r="B918" s="168"/>
      <c r="C918" s="175"/>
      <c r="D918" s="171"/>
      <c r="E918" s="176"/>
    </row>
    <row r="919" spans="1:5" x14ac:dyDescent="0.3">
      <c r="A919" s="168"/>
      <c r="B919" s="168"/>
      <c r="C919" s="175"/>
      <c r="D919" s="171"/>
      <c r="E919" s="176"/>
    </row>
    <row r="920" spans="1:5" x14ac:dyDescent="0.3">
      <c r="A920" s="168"/>
      <c r="B920" s="168"/>
      <c r="C920" s="175"/>
      <c r="D920" s="171"/>
      <c r="E920" s="176"/>
    </row>
    <row r="921" spans="1:5" x14ac:dyDescent="0.3">
      <c r="A921" s="168"/>
      <c r="B921" s="168"/>
      <c r="C921" s="175"/>
      <c r="D921" s="171"/>
      <c r="E921" s="176"/>
    </row>
    <row r="922" spans="1:5" x14ac:dyDescent="0.3">
      <c r="A922" s="168"/>
      <c r="B922" s="168"/>
      <c r="C922" s="175"/>
      <c r="D922" s="171"/>
      <c r="E922" s="176"/>
    </row>
    <row r="923" spans="1:5" x14ac:dyDescent="0.3">
      <c r="A923" s="168"/>
      <c r="B923" s="168"/>
      <c r="C923" s="175"/>
      <c r="D923" s="171"/>
      <c r="E923" s="176"/>
    </row>
    <row r="924" spans="1:5" x14ac:dyDescent="0.3">
      <c r="A924" s="168"/>
      <c r="B924" s="168"/>
      <c r="C924" s="175"/>
      <c r="D924" s="171"/>
      <c r="E924" s="171"/>
    </row>
    <row r="925" spans="1:5" x14ac:dyDescent="0.3">
      <c r="A925" s="168"/>
      <c r="B925" s="168"/>
      <c r="C925" s="175"/>
      <c r="D925" s="171"/>
      <c r="E925" s="176"/>
    </row>
    <row r="926" spans="1:5" x14ac:dyDescent="0.3">
      <c r="A926" s="168"/>
      <c r="B926" s="168"/>
      <c r="C926" s="175"/>
      <c r="D926" s="171"/>
      <c r="E926" s="176"/>
    </row>
    <row r="927" spans="1:5" x14ac:dyDescent="0.3">
      <c r="A927" s="168"/>
      <c r="B927" s="168"/>
      <c r="C927" s="175"/>
      <c r="D927" s="171"/>
      <c r="E927" s="176"/>
    </row>
    <row r="928" spans="1:5" x14ac:dyDescent="0.3">
      <c r="A928" s="168"/>
      <c r="B928" s="168"/>
      <c r="C928" s="175"/>
      <c r="D928" s="171"/>
      <c r="E928" s="176"/>
    </row>
    <row r="929" spans="1:5" x14ac:dyDescent="0.3">
      <c r="A929" s="168"/>
      <c r="B929" s="168"/>
      <c r="C929" s="175"/>
      <c r="D929" s="171"/>
      <c r="E929" s="176"/>
    </row>
    <row r="930" spans="1:5" x14ac:dyDescent="0.3">
      <c r="A930" s="168"/>
      <c r="B930" s="168"/>
      <c r="C930" s="175"/>
      <c r="D930" s="171"/>
      <c r="E930" s="176"/>
    </row>
    <row r="931" spans="1:5" x14ac:dyDescent="0.3">
      <c r="A931" s="168"/>
      <c r="B931" s="168"/>
      <c r="C931" s="175"/>
      <c r="D931" s="171"/>
      <c r="E931" s="176"/>
    </row>
    <row r="932" spans="1:5" x14ac:dyDescent="0.3">
      <c r="A932" s="168"/>
      <c r="B932" s="168"/>
      <c r="C932" s="175"/>
      <c r="D932" s="171"/>
      <c r="E932" s="176"/>
    </row>
    <row r="933" spans="1:5" x14ac:dyDescent="0.3">
      <c r="A933" s="168"/>
      <c r="B933" s="168"/>
      <c r="C933" s="175"/>
      <c r="D933" s="171"/>
      <c r="E933" s="176"/>
    </row>
    <row r="934" spans="1:5" x14ac:dyDescent="0.3">
      <c r="A934" s="168"/>
      <c r="B934" s="168"/>
      <c r="C934" s="175"/>
      <c r="D934" s="171"/>
      <c r="E934" s="176"/>
    </row>
    <row r="935" spans="1:5" x14ac:dyDescent="0.3">
      <c r="A935" s="168"/>
      <c r="B935" s="168"/>
      <c r="C935" s="175"/>
      <c r="D935" s="171"/>
      <c r="E935" s="176"/>
    </row>
    <row r="936" spans="1:5" x14ac:dyDescent="0.3">
      <c r="A936" s="168"/>
      <c r="B936" s="168"/>
      <c r="C936" s="175"/>
      <c r="D936" s="171"/>
      <c r="E936" s="176"/>
    </row>
    <row r="937" spans="1:5" x14ac:dyDescent="0.3">
      <c r="A937" s="168"/>
      <c r="B937" s="168"/>
      <c r="C937" s="175"/>
      <c r="D937" s="171"/>
      <c r="E937" s="176"/>
    </row>
    <row r="938" spans="1:5" x14ac:dyDescent="0.3">
      <c r="A938" s="168"/>
      <c r="B938" s="168"/>
      <c r="C938" s="175"/>
      <c r="D938" s="171"/>
      <c r="E938" s="176"/>
    </row>
    <row r="939" spans="1:5" x14ac:dyDescent="0.3">
      <c r="A939" s="168"/>
      <c r="B939" s="168"/>
      <c r="C939" s="175"/>
      <c r="D939" s="171"/>
      <c r="E939" s="176"/>
    </row>
    <row r="940" spans="1:5" x14ac:dyDescent="0.3">
      <c r="A940" s="168"/>
      <c r="B940" s="168"/>
      <c r="C940" s="175"/>
      <c r="D940" s="171"/>
      <c r="E940" s="176"/>
    </row>
    <row r="941" spans="1:5" x14ac:dyDescent="0.3">
      <c r="A941" s="168"/>
      <c r="B941" s="168"/>
      <c r="C941" s="175"/>
      <c r="D941" s="171"/>
      <c r="E941" s="176"/>
    </row>
    <row r="942" spans="1:5" x14ac:dyDescent="0.3">
      <c r="A942" s="168"/>
      <c r="B942" s="168"/>
      <c r="C942" s="175"/>
      <c r="D942" s="171"/>
      <c r="E942" s="176"/>
    </row>
    <row r="943" spans="1:5" x14ac:dyDescent="0.3">
      <c r="A943" s="168"/>
      <c r="B943" s="168"/>
      <c r="C943" s="175"/>
      <c r="D943" s="171"/>
      <c r="E943" s="176"/>
    </row>
    <row r="944" spans="1:5" x14ac:dyDescent="0.3">
      <c r="A944" s="168"/>
      <c r="B944" s="168"/>
      <c r="C944" s="175"/>
      <c r="D944" s="171"/>
      <c r="E944" s="176"/>
    </row>
    <row r="945" spans="1:5" x14ac:dyDescent="0.3">
      <c r="A945" s="168"/>
      <c r="B945" s="168"/>
      <c r="C945" s="175"/>
      <c r="D945" s="171"/>
      <c r="E945" s="176"/>
    </row>
    <row r="946" spans="1:5" x14ac:dyDescent="0.3">
      <c r="A946" s="168"/>
      <c r="B946" s="168"/>
      <c r="C946" s="175"/>
      <c r="D946" s="171"/>
      <c r="E946" s="176"/>
    </row>
    <row r="947" spans="1:5" x14ac:dyDescent="0.3">
      <c r="A947" s="168"/>
      <c r="B947" s="168"/>
      <c r="C947" s="175"/>
      <c r="D947" s="171"/>
      <c r="E947" s="176"/>
    </row>
    <row r="948" spans="1:5" x14ac:dyDescent="0.3">
      <c r="A948" s="168"/>
      <c r="B948" s="168"/>
      <c r="C948" s="175"/>
      <c r="D948" s="171"/>
      <c r="E948" s="176"/>
    </row>
    <row r="949" spans="1:5" x14ac:dyDescent="0.3">
      <c r="A949" s="168"/>
      <c r="B949" s="168"/>
      <c r="C949" s="175"/>
      <c r="D949" s="171"/>
      <c r="E949" s="176"/>
    </row>
    <row r="950" spans="1:5" x14ac:dyDescent="0.3">
      <c r="A950" s="168"/>
      <c r="B950" s="168"/>
      <c r="C950" s="175"/>
      <c r="D950" s="171"/>
      <c r="E950" s="176"/>
    </row>
    <row r="951" spans="1:5" x14ac:dyDescent="0.3">
      <c r="A951" s="168"/>
      <c r="B951" s="168"/>
      <c r="C951" s="175"/>
      <c r="D951" s="171"/>
      <c r="E951" s="176"/>
    </row>
    <row r="952" spans="1:5" x14ac:dyDescent="0.3">
      <c r="A952" s="168"/>
      <c r="B952" s="168"/>
      <c r="C952" s="175"/>
      <c r="D952" s="171"/>
      <c r="E952" s="176"/>
    </row>
    <row r="953" spans="1:5" x14ac:dyDescent="0.3">
      <c r="A953" s="168"/>
      <c r="B953" s="168"/>
      <c r="C953" s="175"/>
      <c r="D953" s="171"/>
      <c r="E953" s="176"/>
    </row>
    <row r="954" spans="1:5" x14ac:dyDescent="0.3">
      <c r="A954" s="168"/>
      <c r="B954" s="168"/>
      <c r="C954" s="175"/>
      <c r="D954" s="171"/>
      <c r="E954" s="176"/>
    </row>
    <row r="955" spans="1:5" x14ac:dyDescent="0.3">
      <c r="A955" s="168"/>
      <c r="B955" s="168"/>
      <c r="C955" s="175"/>
      <c r="D955" s="171"/>
      <c r="E955" s="176"/>
    </row>
    <row r="956" spans="1:5" x14ac:dyDescent="0.3">
      <c r="A956" s="168"/>
      <c r="B956" s="168"/>
      <c r="C956" s="175"/>
      <c r="D956" s="171"/>
      <c r="E956" s="176"/>
    </row>
    <row r="957" spans="1:5" x14ac:dyDescent="0.3">
      <c r="A957" s="168"/>
      <c r="B957" s="168"/>
      <c r="C957" s="175"/>
      <c r="D957" s="171"/>
      <c r="E957" s="176"/>
    </row>
    <row r="958" spans="1:5" x14ac:dyDescent="0.3">
      <c r="A958" s="168"/>
      <c r="B958" s="168"/>
      <c r="C958" s="175"/>
      <c r="D958" s="171"/>
      <c r="E958" s="176"/>
    </row>
    <row r="959" spans="1:5" x14ac:dyDescent="0.3">
      <c r="A959" s="168"/>
      <c r="B959" s="168"/>
      <c r="C959" s="175"/>
      <c r="D959" s="171"/>
      <c r="E959" s="176"/>
    </row>
    <row r="960" spans="1:5" x14ac:dyDescent="0.3">
      <c r="A960" s="168"/>
      <c r="B960" s="168"/>
      <c r="C960" s="175"/>
      <c r="D960" s="171"/>
      <c r="E960" s="176"/>
    </row>
    <row r="961" spans="1:5" x14ac:dyDescent="0.3">
      <c r="A961" s="168"/>
      <c r="B961" s="168"/>
      <c r="C961" s="175"/>
      <c r="D961" s="171"/>
      <c r="E961" s="176"/>
    </row>
    <row r="962" spans="1:5" x14ac:dyDescent="0.3">
      <c r="A962" s="168"/>
      <c r="B962" s="168"/>
      <c r="C962" s="175"/>
      <c r="D962" s="171"/>
      <c r="E962" s="176"/>
    </row>
    <row r="963" spans="1:5" x14ac:dyDescent="0.3">
      <c r="A963" s="168"/>
      <c r="B963" s="168"/>
      <c r="C963" s="175"/>
      <c r="D963" s="171"/>
      <c r="E963" s="176"/>
    </row>
    <row r="964" spans="1:5" x14ac:dyDescent="0.3">
      <c r="A964" s="168"/>
      <c r="B964" s="168"/>
      <c r="C964" s="175"/>
      <c r="D964" s="171"/>
      <c r="E964" s="176"/>
    </row>
    <row r="965" spans="1:5" x14ac:dyDescent="0.3">
      <c r="A965" s="168"/>
      <c r="B965" s="168"/>
      <c r="C965" s="175"/>
      <c r="D965" s="171"/>
      <c r="E965" s="176"/>
    </row>
    <row r="966" spans="1:5" x14ac:dyDescent="0.3">
      <c r="A966" s="168"/>
      <c r="B966" s="168"/>
      <c r="C966" s="175"/>
      <c r="D966" s="171"/>
      <c r="E966" s="176"/>
    </row>
    <row r="967" spans="1:5" x14ac:dyDescent="0.3">
      <c r="A967" s="168"/>
      <c r="B967" s="168"/>
      <c r="C967" s="175"/>
      <c r="D967" s="171"/>
      <c r="E967" s="176"/>
    </row>
    <row r="968" spans="1:5" x14ac:dyDescent="0.3">
      <c r="A968" s="168"/>
      <c r="B968" s="168"/>
      <c r="C968" s="175"/>
      <c r="D968" s="171"/>
      <c r="E968" s="176"/>
    </row>
    <row r="969" spans="1:5" x14ac:dyDescent="0.3">
      <c r="A969" s="168"/>
      <c r="B969" s="168"/>
      <c r="C969" s="175"/>
      <c r="D969" s="171"/>
      <c r="E969" s="176"/>
    </row>
    <row r="970" spans="1:5" x14ac:dyDescent="0.3">
      <c r="A970" s="168"/>
      <c r="B970" s="168"/>
      <c r="C970" s="175"/>
      <c r="D970" s="171"/>
      <c r="E970" s="176"/>
    </row>
    <row r="971" spans="1:5" x14ac:dyDescent="0.3">
      <c r="A971" s="168"/>
      <c r="B971" s="168"/>
      <c r="C971" s="175"/>
      <c r="D971" s="171"/>
      <c r="E971" s="176"/>
    </row>
    <row r="972" spans="1:5" x14ac:dyDescent="0.3">
      <c r="A972" s="168"/>
      <c r="B972" s="168"/>
      <c r="C972" s="175"/>
      <c r="D972" s="171"/>
      <c r="E972" s="176"/>
    </row>
    <row r="973" spans="1:5" x14ac:dyDescent="0.3">
      <c r="A973" s="168"/>
      <c r="B973" s="168"/>
      <c r="C973" s="175"/>
      <c r="D973" s="171"/>
      <c r="E973" s="176"/>
    </row>
    <row r="974" spans="1:5" x14ac:dyDescent="0.3">
      <c r="A974" s="168"/>
      <c r="B974" s="168"/>
      <c r="C974" s="175"/>
      <c r="D974" s="171"/>
      <c r="E974" s="176"/>
    </row>
    <row r="975" spans="1:5" x14ac:dyDescent="0.3">
      <c r="A975" s="168"/>
      <c r="B975" s="168"/>
      <c r="C975" s="175"/>
      <c r="D975" s="171"/>
      <c r="E975" s="176"/>
    </row>
    <row r="976" spans="1:5" x14ac:dyDescent="0.3">
      <c r="A976" s="168"/>
      <c r="B976" s="168"/>
      <c r="C976" s="175"/>
      <c r="D976" s="171"/>
      <c r="E976" s="176"/>
    </row>
    <row r="977" spans="1:5" x14ac:dyDescent="0.3">
      <c r="A977" s="168"/>
      <c r="B977" s="168"/>
      <c r="C977" s="175"/>
      <c r="D977" s="171"/>
      <c r="E977" s="176"/>
    </row>
    <row r="978" spans="1:5" x14ac:dyDescent="0.3">
      <c r="A978" s="168"/>
      <c r="B978" s="168"/>
      <c r="C978" s="175"/>
      <c r="D978" s="171"/>
      <c r="E978" s="176"/>
    </row>
    <row r="979" spans="1:5" x14ac:dyDescent="0.3">
      <c r="A979" s="168"/>
      <c r="B979" s="168"/>
      <c r="C979" s="175"/>
      <c r="D979" s="171"/>
      <c r="E979" s="176"/>
    </row>
    <row r="980" spans="1:5" x14ac:dyDescent="0.3">
      <c r="A980" s="168"/>
      <c r="B980" s="168"/>
      <c r="C980" s="175"/>
      <c r="D980" s="171"/>
      <c r="E980" s="176"/>
    </row>
    <row r="981" spans="1:5" x14ac:dyDescent="0.3">
      <c r="A981" s="168"/>
      <c r="B981" s="168"/>
      <c r="C981" s="175"/>
      <c r="D981" s="171"/>
      <c r="E981" s="176"/>
    </row>
    <row r="982" spans="1:5" x14ac:dyDescent="0.3">
      <c r="A982" s="168"/>
      <c r="B982" s="168"/>
      <c r="C982" s="175"/>
      <c r="D982" s="171"/>
      <c r="E982" s="176"/>
    </row>
    <row r="983" spans="1:5" x14ac:dyDescent="0.3">
      <c r="A983" s="168"/>
      <c r="B983" s="168"/>
      <c r="C983" s="175"/>
      <c r="D983" s="171"/>
      <c r="E983" s="176"/>
    </row>
    <row r="984" spans="1:5" x14ac:dyDescent="0.3">
      <c r="A984" s="168"/>
      <c r="B984" s="168"/>
      <c r="C984" s="175"/>
      <c r="D984" s="171"/>
      <c r="E984" s="176"/>
    </row>
    <row r="985" spans="1:5" x14ac:dyDescent="0.3">
      <c r="A985" s="168"/>
      <c r="B985" s="168"/>
      <c r="C985" s="175"/>
      <c r="D985" s="171"/>
      <c r="E985" s="176"/>
    </row>
    <row r="986" spans="1:5" x14ac:dyDescent="0.3">
      <c r="A986" s="168"/>
      <c r="B986" s="168"/>
      <c r="C986" s="175"/>
      <c r="D986" s="171"/>
      <c r="E986" s="176"/>
    </row>
    <row r="987" spans="1:5" x14ac:dyDescent="0.3">
      <c r="A987" s="168"/>
      <c r="B987" s="168"/>
      <c r="C987" s="175"/>
      <c r="D987" s="171"/>
      <c r="E987" s="176"/>
    </row>
    <row r="988" spans="1:5" x14ac:dyDescent="0.3">
      <c r="A988" s="168"/>
      <c r="B988" s="168"/>
      <c r="C988" s="175"/>
      <c r="D988" s="171"/>
      <c r="E988" s="176"/>
    </row>
    <row r="989" spans="1:5" x14ac:dyDescent="0.3">
      <c r="A989" s="168"/>
      <c r="B989" s="168"/>
      <c r="C989" s="175"/>
      <c r="D989" s="171"/>
      <c r="E989" s="176"/>
    </row>
    <row r="990" spans="1:5" x14ac:dyDescent="0.3">
      <c r="A990" s="168"/>
      <c r="B990" s="168"/>
      <c r="C990" s="175"/>
      <c r="D990" s="171"/>
      <c r="E990" s="176"/>
    </row>
    <row r="991" spans="1:5" x14ac:dyDescent="0.3">
      <c r="A991" s="168"/>
      <c r="B991" s="168"/>
      <c r="C991" s="175"/>
      <c r="D991" s="171"/>
      <c r="E991" s="176"/>
    </row>
    <row r="992" spans="1:5" x14ac:dyDescent="0.3">
      <c r="A992" s="168"/>
      <c r="B992" s="168"/>
      <c r="C992" s="175"/>
      <c r="D992" s="171"/>
      <c r="E992" s="176"/>
    </row>
    <row r="993" spans="1:5" x14ac:dyDescent="0.3">
      <c r="A993" s="168"/>
      <c r="B993" s="168"/>
      <c r="C993" s="175"/>
      <c r="D993" s="171"/>
      <c r="E993" s="176"/>
    </row>
    <row r="994" spans="1:5" x14ac:dyDescent="0.3">
      <c r="A994" s="168"/>
      <c r="B994" s="168"/>
      <c r="C994" s="175"/>
      <c r="D994" s="171"/>
      <c r="E994" s="176"/>
    </row>
    <row r="995" spans="1:5" x14ac:dyDescent="0.3">
      <c r="A995" s="168"/>
      <c r="B995" s="168"/>
      <c r="C995" s="175"/>
      <c r="D995" s="171"/>
      <c r="E995" s="176"/>
    </row>
    <row r="996" spans="1:5" x14ac:dyDescent="0.3">
      <c r="A996" s="168"/>
      <c r="B996" s="168"/>
      <c r="C996" s="175"/>
      <c r="D996" s="171"/>
      <c r="E996" s="176"/>
    </row>
    <row r="997" spans="1:5" x14ac:dyDescent="0.3">
      <c r="A997" s="168"/>
      <c r="B997" s="168"/>
      <c r="C997" s="175"/>
      <c r="D997" s="171"/>
      <c r="E997" s="176"/>
    </row>
    <row r="998" spans="1:5" x14ac:dyDescent="0.3">
      <c r="A998" s="168"/>
      <c r="B998" s="168"/>
      <c r="C998" s="175"/>
      <c r="D998" s="171"/>
      <c r="E998" s="176"/>
    </row>
    <row r="999" spans="1:5" x14ac:dyDescent="0.3">
      <c r="A999" s="168"/>
      <c r="B999" s="168"/>
      <c r="C999" s="175"/>
      <c r="D999" s="171"/>
      <c r="E999" s="176"/>
    </row>
    <row r="1000" spans="1:5" x14ac:dyDescent="0.3">
      <c r="A1000" s="168"/>
      <c r="B1000" s="168"/>
      <c r="C1000" s="175"/>
      <c r="D1000" s="171"/>
      <c r="E1000" s="176"/>
    </row>
    <row r="1001" spans="1:5" x14ac:dyDescent="0.3">
      <c r="A1001" s="168"/>
      <c r="B1001" s="168"/>
      <c r="C1001" s="175"/>
      <c r="D1001" s="171"/>
      <c r="E1001" s="176"/>
    </row>
    <row r="1002" spans="1:5" x14ac:dyDescent="0.3">
      <c r="A1002" s="168"/>
      <c r="B1002" s="168"/>
      <c r="C1002" s="175"/>
      <c r="D1002" s="171"/>
      <c r="E1002" s="176"/>
    </row>
    <row r="1003" spans="1:5" x14ac:dyDescent="0.3">
      <c r="A1003" s="168"/>
      <c r="B1003" s="168"/>
      <c r="C1003" s="175"/>
      <c r="D1003" s="171"/>
      <c r="E1003" s="176"/>
    </row>
    <row r="1004" spans="1:5" x14ac:dyDescent="0.3">
      <c r="A1004" s="168"/>
      <c r="B1004" s="168"/>
      <c r="C1004" s="175"/>
      <c r="D1004" s="171"/>
      <c r="E1004" s="176"/>
    </row>
    <row r="1005" spans="1:5" x14ac:dyDescent="0.3">
      <c r="A1005" s="168"/>
      <c r="B1005" s="168"/>
      <c r="C1005" s="175"/>
      <c r="D1005" s="171"/>
      <c r="E1005" s="176"/>
    </row>
    <row r="1006" spans="1:5" x14ac:dyDescent="0.3">
      <c r="A1006" s="168"/>
      <c r="B1006" s="168"/>
      <c r="C1006" s="175"/>
      <c r="D1006" s="171"/>
      <c r="E1006" s="176"/>
    </row>
    <row r="1007" spans="1:5" x14ac:dyDescent="0.3">
      <c r="A1007" s="168"/>
      <c r="B1007" s="168"/>
      <c r="C1007" s="175"/>
      <c r="D1007" s="171"/>
      <c r="E1007" s="176"/>
    </row>
    <row r="1008" spans="1:5" x14ac:dyDescent="0.3">
      <c r="A1008" s="168"/>
      <c r="B1008" s="168"/>
      <c r="C1008" s="175"/>
      <c r="D1008" s="171"/>
      <c r="E1008" s="176"/>
    </row>
    <row r="1009" spans="1:5" x14ac:dyDescent="0.3">
      <c r="A1009" s="168"/>
      <c r="B1009" s="168"/>
      <c r="C1009" s="175"/>
      <c r="D1009" s="171"/>
      <c r="E1009" s="176"/>
    </row>
    <row r="1010" spans="1:5" x14ac:dyDescent="0.3">
      <c r="A1010" s="168"/>
      <c r="B1010" s="168"/>
      <c r="C1010" s="175"/>
      <c r="D1010" s="171"/>
      <c r="E1010" s="176"/>
    </row>
    <row r="1011" spans="1:5" x14ac:dyDescent="0.3">
      <c r="A1011" s="168"/>
      <c r="B1011" s="168"/>
      <c r="C1011" s="175"/>
      <c r="D1011" s="171"/>
      <c r="E1011" s="176"/>
    </row>
    <row r="1012" spans="1:5" x14ac:dyDescent="0.3">
      <c r="A1012" s="168"/>
      <c r="B1012" s="168"/>
      <c r="C1012" s="175"/>
      <c r="D1012" s="171"/>
      <c r="E1012" s="176"/>
    </row>
    <row r="1013" spans="1:5" x14ac:dyDescent="0.3">
      <c r="A1013" s="168"/>
      <c r="B1013" s="168"/>
      <c r="C1013" s="175"/>
      <c r="D1013" s="171"/>
      <c r="E1013" s="176"/>
    </row>
    <row r="1014" spans="1:5" x14ac:dyDescent="0.3">
      <c r="A1014" s="168"/>
      <c r="B1014" s="168"/>
      <c r="C1014" s="175"/>
      <c r="D1014" s="171"/>
      <c r="E1014" s="176"/>
    </row>
    <row r="1015" spans="1:5" x14ac:dyDescent="0.3">
      <c r="A1015" s="168"/>
      <c r="B1015" s="168"/>
      <c r="C1015" s="175"/>
      <c r="D1015" s="171"/>
      <c r="E1015" s="176"/>
    </row>
    <row r="1016" spans="1:5" x14ac:dyDescent="0.3">
      <c r="A1016" s="168"/>
      <c r="B1016" s="168"/>
      <c r="C1016" s="175"/>
      <c r="D1016" s="171"/>
      <c r="E1016" s="176"/>
    </row>
    <row r="1017" spans="1:5" x14ac:dyDescent="0.3">
      <c r="A1017" s="168"/>
      <c r="B1017" s="168"/>
      <c r="C1017" s="175"/>
      <c r="D1017" s="171"/>
      <c r="E1017" s="176"/>
    </row>
    <row r="1018" spans="1:5" x14ac:dyDescent="0.3">
      <c r="A1018" s="168"/>
      <c r="B1018" s="168"/>
      <c r="C1018" s="175"/>
      <c r="D1018" s="171"/>
      <c r="E1018" s="176"/>
    </row>
    <row r="1019" spans="1:5" x14ac:dyDescent="0.3">
      <c r="A1019" s="168"/>
      <c r="B1019" s="168"/>
      <c r="C1019" s="175"/>
      <c r="D1019" s="171"/>
      <c r="E1019" s="176"/>
    </row>
    <row r="1020" spans="1:5" x14ac:dyDescent="0.3">
      <c r="A1020" s="168"/>
      <c r="B1020" s="168"/>
      <c r="C1020" s="175"/>
      <c r="D1020" s="171"/>
      <c r="E1020" s="176"/>
    </row>
    <row r="1021" spans="1:5" x14ac:dyDescent="0.3">
      <c r="A1021" s="168"/>
      <c r="B1021" s="168"/>
      <c r="C1021" s="175"/>
      <c r="D1021" s="171"/>
      <c r="E1021" s="176"/>
    </row>
    <row r="1022" spans="1:5" x14ac:dyDescent="0.3">
      <c r="A1022" s="168"/>
      <c r="B1022" s="168"/>
      <c r="C1022" s="175"/>
      <c r="D1022" s="171"/>
      <c r="E1022" s="176"/>
    </row>
    <row r="1023" spans="1:5" x14ac:dyDescent="0.3">
      <c r="A1023" s="168"/>
      <c r="B1023" s="168"/>
      <c r="C1023" s="175"/>
      <c r="D1023" s="171"/>
      <c r="E1023" s="176"/>
    </row>
    <row r="1024" spans="1:5" x14ac:dyDescent="0.3">
      <c r="A1024" s="168"/>
      <c r="B1024" s="168"/>
      <c r="C1024" s="175"/>
      <c r="D1024" s="171"/>
      <c r="E1024" s="176"/>
    </row>
    <row r="1025" spans="1:5" x14ac:dyDescent="0.3">
      <c r="A1025" s="168"/>
      <c r="B1025" s="168"/>
      <c r="C1025" s="175"/>
      <c r="D1025" s="171"/>
      <c r="E1025" s="176"/>
    </row>
    <row r="1026" spans="1:5" x14ac:dyDescent="0.3">
      <c r="A1026" s="168"/>
      <c r="B1026" s="168"/>
      <c r="C1026" s="175"/>
      <c r="D1026" s="171"/>
      <c r="E1026" s="176"/>
    </row>
    <row r="1027" spans="1:5" x14ac:dyDescent="0.3">
      <c r="A1027" s="168"/>
      <c r="B1027" s="168"/>
      <c r="C1027" s="175"/>
      <c r="D1027" s="171"/>
      <c r="E1027" s="176"/>
    </row>
    <row r="1028" spans="1:5" x14ac:dyDescent="0.3">
      <c r="A1028" s="168"/>
      <c r="B1028" s="168"/>
      <c r="C1028" s="175"/>
      <c r="D1028" s="171"/>
      <c r="E1028" s="176"/>
    </row>
    <row r="1029" spans="1:5" x14ac:dyDescent="0.3">
      <c r="A1029" s="168"/>
      <c r="B1029" s="168"/>
      <c r="C1029" s="175"/>
      <c r="D1029" s="171"/>
      <c r="E1029" s="176"/>
    </row>
    <row r="1030" spans="1:5" x14ac:dyDescent="0.3">
      <c r="A1030" s="168"/>
      <c r="B1030" s="168"/>
      <c r="C1030" s="175"/>
      <c r="D1030" s="171"/>
      <c r="E1030" s="176"/>
    </row>
    <row r="1031" spans="1:5" x14ac:dyDescent="0.3">
      <c r="A1031" s="168"/>
      <c r="B1031" s="168"/>
      <c r="C1031" s="175"/>
      <c r="D1031" s="171"/>
      <c r="E1031" s="176"/>
    </row>
    <row r="1032" spans="1:5" x14ac:dyDescent="0.3">
      <c r="A1032" s="168"/>
      <c r="B1032" s="168"/>
      <c r="C1032" s="175"/>
      <c r="D1032" s="171"/>
      <c r="E1032" s="176"/>
    </row>
    <row r="1033" spans="1:5" x14ac:dyDescent="0.3">
      <c r="A1033" s="168"/>
      <c r="B1033" s="168"/>
      <c r="C1033" s="175"/>
      <c r="D1033" s="171"/>
      <c r="E1033" s="176"/>
    </row>
    <row r="1034" spans="1:5" x14ac:dyDescent="0.3">
      <c r="A1034" s="168"/>
      <c r="B1034" s="168"/>
      <c r="C1034" s="175"/>
      <c r="D1034" s="171"/>
      <c r="E1034" s="176"/>
    </row>
    <row r="1035" spans="1:5" x14ac:dyDescent="0.3">
      <c r="A1035" s="168"/>
      <c r="B1035" s="168"/>
      <c r="C1035" s="175"/>
      <c r="D1035" s="171"/>
      <c r="E1035" s="176"/>
    </row>
    <row r="1036" spans="1:5" x14ac:dyDescent="0.3">
      <c r="A1036" s="168"/>
      <c r="B1036" s="168"/>
      <c r="C1036" s="175"/>
      <c r="D1036" s="171"/>
      <c r="E1036" s="176"/>
    </row>
    <row r="1037" spans="1:5" x14ac:dyDescent="0.3">
      <c r="A1037" s="168"/>
      <c r="B1037" s="168"/>
      <c r="C1037" s="175"/>
      <c r="D1037" s="171"/>
      <c r="E1037" s="176"/>
    </row>
    <row r="1038" spans="1:5" x14ac:dyDescent="0.3">
      <c r="A1038" s="168"/>
      <c r="B1038" s="168"/>
      <c r="C1038" s="175"/>
      <c r="D1038" s="171"/>
      <c r="E1038" s="176"/>
    </row>
    <row r="1039" spans="1:5" x14ac:dyDescent="0.3">
      <c r="A1039" s="168"/>
      <c r="B1039" s="168"/>
      <c r="C1039" s="175"/>
      <c r="D1039" s="171"/>
      <c r="E1039" s="176"/>
    </row>
    <row r="1040" spans="1:5" x14ac:dyDescent="0.3">
      <c r="A1040" s="168"/>
      <c r="B1040" s="168"/>
      <c r="C1040" s="175"/>
      <c r="D1040" s="171"/>
      <c r="E1040" s="176"/>
    </row>
    <row r="1041" spans="1:5" x14ac:dyDescent="0.3">
      <c r="A1041" s="168"/>
      <c r="B1041" s="168"/>
      <c r="C1041" s="175"/>
      <c r="D1041" s="171"/>
      <c r="E1041" s="176"/>
    </row>
    <row r="1042" spans="1:5" x14ac:dyDescent="0.3">
      <c r="A1042" s="168"/>
      <c r="B1042" s="168"/>
      <c r="C1042" s="175"/>
      <c r="D1042" s="171"/>
      <c r="E1042" s="176"/>
    </row>
    <row r="1043" spans="1:5" x14ac:dyDescent="0.3">
      <c r="A1043" s="168"/>
      <c r="B1043" s="168"/>
      <c r="C1043" s="175"/>
      <c r="D1043" s="171"/>
      <c r="E1043" s="176"/>
    </row>
    <row r="1044" spans="1:5" x14ac:dyDescent="0.3">
      <c r="A1044" s="168"/>
      <c r="B1044" s="168"/>
      <c r="C1044" s="175"/>
      <c r="D1044" s="171"/>
      <c r="E1044" s="176"/>
    </row>
    <row r="1045" spans="1:5" x14ac:dyDescent="0.3">
      <c r="A1045" s="168"/>
      <c r="B1045" s="168"/>
      <c r="C1045" s="175"/>
      <c r="D1045" s="171"/>
      <c r="E1045" s="176"/>
    </row>
    <row r="1046" spans="1:5" x14ac:dyDescent="0.3">
      <c r="A1046" s="168"/>
      <c r="B1046" s="168"/>
      <c r="C1046" s="175"/>
      <c r="D1046" s="171"/>
      <c r="E1046" s="176"/>
    </row>
    <row r="1047" spans="1:5" x14ac:dyDescent="0.3">
      <c r="A1047" s="168"/>
      <c r="B1047" s="168"/>
      <c r="C1047" s="175"/>
      <c r="D1047" s="171"/>
      <c r="E1047" s="176"/>
    </row>
    <row r="1048" spans="1:5" x14ac:dyDescent="0.3">
      <c r="A1048" s="168"/>
      <c r="B1048" s="168"/>
      <c r="C1048" s="175"/>
      <c r="D1048" s="171"/>
      <c r="E1048" s="176"/>
    </row>
    <row r="1049" spans="1:5" x14ac:dyDescent="0.3">
      <c r="A1049" s="168"/>
      <c r="B1049" s="168"/>
      <c r="C1049" s="175"/>
      <c r="D1049" s="171"/>
      <c r="E1049" s="176"/>
    </row>
    <row r="1050" spans="1:5" x14ac:dyDescent="0.3">
      <c r="A1050" s="168"/>
      <c r="B1050" s="168"/>
      <c r="C1050" s="175"/>
      <c r="D1050" s="171"/>
      <c r="E1050" s="176"/>
    </row>
    <row r="1051" spans="1:5" x14ac:dyDescent="0.3">
      <c r="A1051" s="168"/>
      <c r="B1051" s="168"/>
      <c r="C1051" s="175"/>
      <c r="D1051" s="171"/>
      <c r="E1051" s="176"/>
    </row>
    <row r="1052" spans="1:5" x14ac:dyDescent="0.3">
      <c r="A1052" s="168"/>
      <c r="B1052" s="168"/>
      <c r="C1052" s="175"/>
      <c r="D1052" s="171"/>
      <c r="E1052" s="176"/>
    </row>
    <row r="1053" spans="1:5" x14ac:dyDescent="0.3">
      <c r="A1053" s="168"/>
      <c r="B1053" s="168"/>
      <c r="C1053" s="175"/>
      <c r="D1053" s="171"/>
      <c r="E1053" s="176"/>
    </row>
    <row r="1054" spans="1:5" x14ac:dyDescent="0.3">
      <c r="A1054" s="168"/>
      <c r="B1054" s="168"/>
      <c r="C1054" s="175"/>
      <c r="D1054" s="171"/>
      <c r="E1054" s="176"/>
    </row>
    <row r="1055" spans="1:5" x14ac:dyDescent="0.3">
      <c r="A1055" s="168"/>
      <c r="B1055" s="168"/>
      <c r="C1055" s="175"/>
      <c r="D1055" s="171"/>
      <c r="E1055" s="176"/>
    </row>
    <row r="1056" spans="1:5" x14ac:dyDescent="0.3">
      <c r="A1056" s="168"/>
      <c r="B1056" s="168"/>
      <c r="C1056" s="175"/>
      <c r="D1056" s="171"/>
      <c r="E1056" s="176"/>
    </row>
    <row r="1057" spans="1:5" x14ac:dyDescent="0.3">
      <c r="A1057" s="168"/>
      <c r="B1057" s="168"/>
      <c r="C1057" s="175"/>
      <c r="D1057" s="171"/>
      <c r="E1057" s="176"/>
    </row>
    <row r="1058" spans="1:5" x14ac:dyDescent="0.3">
      <c r="A1058" s="168"/>
      <c r="B1058" s="168"/>
      <c r="C1058" s="175"/>
      <c r="D1058" s="171"/>
      <c r="E1058" s="176"/>
    </row>
    <row r="1059" spans="1:5" x14ac:dyDescent="0.3">
      <c r="A1059" s="168"/>
      <c r="B1059" s="168"/>
      <c r="C1059" s="175"/>
      <c r="D1059" s="171"/>
      <c r="E1059" s="176"/>
    </row>
    <row r="1060" spans="1:5" x14ac:dyDescent="0.3">
      <c r="A1060" s="168"/>
      <c r="B1060" s="168"/>
      <c r="C1060" s="175"/>
      <c r="D1060" s="171"/>
      <c r="E1060" s="176"/>
    </row>
    <row r="1061" spans="1:5" x14ac:dyDescent="0.3">
      <c r="A1061" s="168"/>
      <c r="B1061" s="168"/>
      <c r="C1061" s="175"/>
      <c r="D1061" s="171"/>
      <c r="E1061" s="176"/>
    </row>
    <row r="1062" spans="1:5" x14ac:dyDescent="0.3">
      <c r="A1062" s="168"/>
      <c r="B1062" s="168"/>
      <c r="C1062" s="175"/>
      <c r="D1062" s="171"/>
      <c r="E1062" s="176"/>
    </row>
    <row r="1063" spans="1:5" x14ac:dyDescent="0.3">
      <c r="A1063" s="168"/>
      <c r="B1063" s="168"/>
      <c r="C1063" s="175"/>
      <c r="D1063" s="171"/>
      <c r="E1063" s="176"/>
    </row>
    <row r="1064" spans="1:5" x14ac:dyDescent="0.3">
      <c r="A1064" s="168"/>
      <c r="B1064" s="168"/>
      <c r="C1064" s="175"/>
      <c r="D1064" s="171"/>
      <c r="E1064" s="176"/>
    </row>
    <row r="1065" spans="1:5" x14ac:dyDescent="0.3">
      <c r="A1065" s="168"/>
      <c r="B1065" s="168"/>
      <c r="C1065" s="175"/>
      <c r="D1065" s="171"/>
      <c r="E1065" s="176"/>
    </row>
    <row r="1066" spans="1:5" x14ac:dyDescent="0.3">
      <c r="A1066" s="168"/>
      <c r="B1066" s="168"/>
      <c r="C1066" s="175"/>
      <c r="D1066" s="171"/>
      <c r="E1066" s="171"/>
    </row>
    <row r="1067" spans="1:5" x14ac:dyDescent="0.3">
      <c r="A1067" s="168"/>
      <c r="B1067" s="168"/>
      <c r="C1067" s="175"/>
      <c r="D1067" s="171"/>
      <c r="E1067" s="176"/>
    </row>
    <row r="1068" spans="1:5" x14ac:dyDescent="0.3">
      <c r="A1068" s="168"/>
      <c r="B1068" s="168"/>
      <c r="C1068" s="175"/>
      <c r="D1068" s="171"/>
      <c r="E1068" s="176"/>
    </row>
    <row r="1069" spans="1:5" x14ac:dyDescent="0.3">
      <c r="A1069" s="168"/>
      <c r="B1069" s="168"/>
      <c r="C1069" s="175"/>
      <c r="D1069" s="171"/>
      <c r="E1069" s="176"/>
    </row>
    <row r="1070" spans="1:5" x14ac:dyDescent="0.3">
      <c r="A1070" s="168"/>
      <c r="B1070" s="168"/>
      <c r="C1070" s="175"/>
      <c r="D1070" s="171"/>
      <c r="E1070" s="176"/>
    </row>
    <row r="1071" spans="1:5" x14ac:dyDescent="0.3">
      <c r="A1071" s="168"/>
      <c r="B1071" s="168"/>
      <c r="C1071" s="175"/>
      <c r="D1071" s="171"/>
      <c r="E1071" s="176"/>
    </row>
    <row r="1072" spans="1:5" x14ac:dyDescent="0.3">
      <c r="A1072" s="168"/>
      <c r="B1072" s="168"/>
      <c r="C1072" s="175"/>
      <c r="D1072" s="171"/>
      <c r="E1072" s="176"/>
    </row>
    <row r="1073" spans="1:5" x14ac:dyDescent="0.3">
      <c r="A1073" s="168"/>
      <c r="B1073" s="168"/>
      <c r="C1073" s="175"/>
      <c r="D1073" s="171"/>
      <c r="E1073" s="176"/>
    </row>
    <row r="1074" spans="1:5" x14ac:dyDescent="0.3">
      <c r="A1074" s="168"/>
      <c r="B1074" s="168"/>
      <c r="C1074" s="175"/>
      <c r="D1074" s="171"/>
      <c r="E1074" s="176"/>
    </row>
    <row r="1075" spans="1:5" x14ac:dyDescent="0.3">
      <c r="A1075" s="168"/>
      <c r="B1075" s="168"/>
      <c r="C1075" s="175"/>
      <c r="D1075" s="171"/>
      <c r="E1075" s="176"/>
    </row>
    <row r="1076" spans="1:5" x14ac:dyDescent="0.3">
      <c r="A1076" s="168"/>
      <c r="B1076" s="168"/>
      <c r="C1076" s="175"/>
      <c r="D1076" s="171"/>
      <c r="E1076" s="176"/>
    </row>
    <row r="1077" spans="1:5" x14ac:dyDescent="0.3">
      <c r="A1077" s="168"/>
      <c r="B1077" s="168"/>
      <c r="C1077" s="175"/>
      <c r="D1077" s="171"/>
      <c r="E1077" s="176"/>
    </row>
    <row r="1078" spans="1:5" x14ac:dyDescent="0.3">
      <c r="A1078" s="168"/>
      <c r="B1078" s="168"/>
      <c r="C1078" s="175"/>
      <c r="D1078" s="171"/>
      <c r="E1078" s="176"/>
    </row>
    <row r="1079" spans="1:5" x14ac:dyDescent="0.3">
      <c r="A1079" s="168"/>
      <c r="B1079" s="168"/>
      <c r="C1079" s="175"/>
      <c r="D1079" s="171"/>
      <c r="E1079" s="176"/>
    </row>
    <row r="1080" spans="1:5" x14ac:dyDescent="0.3">
      <c r="A1080" s="168"/>
      <c r="B1080" s="168"/>
      <c r="C1080" s="175"/>
      <c r="D1080" s="171"/>
      <c r="E1080" s="176"/>
    </row>
    <row r="1081" spans="1:5" x14ac:dyDescent="0.3">
      <c r="A1081" s="168"/>
      <c r="B1081" s="168"/>
      <c r="C1081" s="175"/>
      <c r="D1081" s="171"/>
      <c r="E1081" s="176"/>
    </row>
    <row r="1082" spans="1:5" x14ac:dyDescent="0.3">
      <c r="A1082" s="168"/>
      <c r="B1082" s="168"/>
      <c r="C1082" s="175"/>
      <c r="D1082" s="171"/>
      <c r="E1082" s="176"/>
    </row>
    <row r="1083" spans="1:5" x14ac:dyDescent="0.3">
      <c r="A1083" s="168"/>
      <c r="B1083" s="168"/>
      <c r="C1083" s="175"/>
      <c r="D1083" s="171"/>
      <c r="E1083" s="176"/>
    </row>
    <row r="1084" spans="1:5" x14ac:dyDescent="0.3">
      <c r="A1084" s="168"/>
      <c r="B1084" s="168"/>
      <c r="C1084" s="175"/>
      <c r="D1084" s="171"/>
      <c r="E1084" s="176"/>
    </row>
    <row r="1085" spans="1:5" x14ac:dyDescent="0.3">
      <c r="A1085" s="168"/>
      <c r="B1085" s="168"/>
      <c r="C1085" s="175"/>
      <c r="D1085" s="171"/>
      <c r="E1085" s="176"/>
    </row>
    <row r="1086" spans="1:5" x14ac:dyDescent="0.3">
      <c r="A1086" s="168"/>
      <c r="B1086" s="168"/>
      <c r="C1086" s="175"/>
      <c r="D1086" s="171"/>
      <c r="E1086" s="176"/>
    </row>
    <row r="1087" spans="1:5" x14ac:dyDescent="0.3">
      <c r="A1087" s="168"/>
      <c r="B1087" s="168"/>
      <c r="C1087" s="175"/>
      <c r="D1087" s="171"/>
      <c r="E1087" s="176"/>
    </row>
    <row r="1088" spans="1:5" x14ac:dyDescent="0.3">
      <c r="A1088" s="168"/>
      <c r="B1088" s="168"/>
      <c r="C1088" s="175"/>
      <c r="D1088" s="171"/>
      <c r="E1088" s="176"/>
    </row>
    <row r="1089" spans="1:5" x14ac:dyDescent="0.3">
      <c r="A1089" s="168"/>
      <c r="B1089" s="168"/>
      <c r="C1089" s="175"/>
      <c r="D1089" s="171"/>
      <c r="E1089" s="176"/>
    </row>
    <row r="1090" spans="1:5" x14ac:dyDescent="0.3">
      <c r="A1090" s="168"/>
      <c r="B1090" s="168"/>
      <c r="C1090" s="175"/>
      <c r="D1090" s="171"/>
      <c r="E1090" s="176"/>
    </row>
    <row r="1091" spans="1:5" x14ac:dyDescent="0.3">
      <c r="A1091" s="168"/>
      <c r="B1091" s="168"/>
      <c r="C1091" s="175"/>
      <c r="D1091" s="171"/>
      <c r="E1091" s="176"/>
    </row>
    <row r="1092" spans="1:5" x14ac:dyDescent="0.3">
      <c r="A1092" s="168"/>
      <c r="B1092" s="168"/>
      <c r="C1092" s="175"/>
      <c r="D1092" s="171"/>
      <c r="E1092" s="176"/>
    </row>
    <row r="1093" spans="1:5" x14ac:dyDescent="0.3">
      <c r="A1093" s="168"/>
      <c r="B1093" s="168"/>
      <c r="C1093" s="175"/>
      <c r="D1093" s="171"/>
      <c r="E1093" s="176"/>
    </row>
    <row r="1094" spans="1:5" x14ac:dyDescent="0.3">
      <c r="A1094" s="168"/>
      <c r="B1094" s="168"/>
      <c r="C1094" s="175"/>
      <c r="D1094" s="171"/>
      <c r="E1094" s="176"/>
    </row>
    <row r="1095" spans="1:5" x14ac:dyDescent="0.3">
      <c r="A1095" s="168"/>
      <c r="B1095" s="168"/>
      <c r="C1095" s="175"/>
      <c r="D1095" s="171"/>
      <c r="E1095" s="176"/>
    </row>
    <row r="1096" spans="1:5" x14ac:dyDescent="0.3">
      <c r="A1096" s="168"/>
      <c r="B1096" s="168"/>
      <c r="C1096" s="175"/>
      <c r="D1096" s="171"/>
      <c r="E1096" s="176"/>
    </row>
    <row r="1097" spans="1:5" x14ac:dyDescent="0.3">
      <c r="A1097" s="168"/>
      <c r="B1097" s="168"/>
      <c r="C1097" s="175"/>
      <c r="D1097" s="171"/>
      <c r="E1097" s="176"/>
    </row>
    <row r="1098" spans="1:5" x14ac:dyDescent="0.3">
      <c r="A1098" s="168"/>
      <c r="B1098" s="168"/>
      <c r="C1098" s="175"/>
      <c r="D1098" s="171"/>
      <c r="E1098" s="176"/>
    </row>
    <row r="1099" spans="1:5" x14ac:dyDescent="0.3">
      <c r="A1099" s="168"/>
      <c r="B1099" s="168"/>
      <c r="C1099" s="175"/>
      <c r="D1099" s="171"/>
      <c r="E1099" s="176"/>
    </row>
    <row r="1100" spans="1:5" x14ac:dyDescent="0.3">
      <c r="A1100" s="168"/>
      <c r="B1100" s="168"/>
      <c r="C1100" s="175"/>
      <c r="D1100" s="171"/>
      <c r="E1100" s="176"/>
    </row>
    <row r="1101" spans="1:5" x14ac:dyDescent="0.3">
      <c r="A1101" s="168"/>
      <c r="B1101" s="168"/>
      <c r="C1101" s="175"/>
      <c r="D1101" s="171"/>
      <c r="E1101" s="176"/>
    </row>
    <row r="1102" spans="1:5" x14ac:dyDescent="0.3">
      <c r="A1102" s="168"/>
      <c r="B1102" s="168"/>
      <c r="C1102" s="175"/>
      <c r="D1102" s="171"/>
      <c r="E1102" s="176"/>
    </row>
    <row r="1103" spans="1:5" x14ac:dyDescent="0.3">
      <c r="A1103" s="168"/>
      <c r="B1103" s="168"/>
      <c r="C1103" s="175"/>
      <c r="D1103" s="171"/>
      <c r="E1103" s="176"/>
    </row>
    <row r="1104" spans="1:5" x14ac:dyDescent="0.3">
      <c r="A1104" s="168"/>
      <c r="B1104" s="168"/>
      <c r="C1104" s="175"/>
      <c r="D1104" s="171"/>
      <c r="E1104" s="176"/>
    </row>
    <row r="1105" spans="1:5" x14ac:dyDescent="0.3">
      <c r="A1105" s="168"/>
      <c r="B1105" s="168"/>
      <c r="C1105" s="175"/>
      <c r="D1105" s="171"/>
      <c r="E1105" s="176"/>
    </row>
    <row r="1106" spans="1:5" x14ac:dyDescent="0.3">
      <c r="A1106" s="168"/>
      <c r="B1106" s="168"/>
      <c r="C1106" s="175"/>
      <c r="D1106" s="171"/>
      <c r="E1106" s="176"/>
    </row>
    <row r="1107" spans="1:5" x14ac:dyDescent="0.3">
      <c r="A1107" s="168"/>
      <c r="B1107" s="168"/>
      <c r="C1107" s="175"/>
      <c r="D1107" s="171"/>
      <c r="E1107" s="176"/>
    </row>
    <row r="1108" spans="1:5" x14ac:dyDescent="0.3">
      <c r="A1108" s="168"/>
      <c r="B1108" s="168"/>
      <c r="C1108" s="175"/>
      <c r="D1108" s="171"/>
      <c r="E1108" s="176"/>
    </row>
    <row r="1109" spans="1:5" x14ac:dyDescent="0.3">
      <c r="A1109" s="168"/>
      <c r="B1109" s="168"/>
      <c r="C1109" s="175"/>
      <c r="D1109" s="171"/>
      <c r="E1109" s="176"/>
    </row>
    <row r="1110" spans="1:5" x14ac:dyDescent="0.3">
      <c r="A1110" s="168"/>
      <c r="B1110" s="168"/>
      <c r="C1110" s="175"/>
      <c r="D1110" s="171"/>
      <c r="E1110" s="176"/>
    </row>
    <row r="1111" spans="1:5" x14ac:dyDescent="0.3">
      <c r="A1111" s="168"/>
      <c r="B1111" s="168"/>
      <c r="C1111" s="175"/>
      <c r="D1111" s="171"/>
      <c r="E1111" s="176"/>
    </row>
    <row r="1112" spans="1:5" x14ac:dyDescent="0.3">
      <c r="A1112" s="168"/>
      <c r="B1112" s="168"/>
      <c r="C1112" s="175"/>
      <c r="D1112" s="171"/>
      <c r="E1112" s="176"/>
    </row>
    <row r="1113" spans="1:5" x14ac:dyDescent="0.3">
      <c r="A1113" s="168"/>
      <c r="B1113" s="168"/>
      <c r="C1113" s="175"/>
      <c r="D1113" s="171"/>
      <c r="E1113" s="176"/>
    </row>
    <row r="1114" spans="1:5" x14ac:dyDescent="0.3">
      <c r="A1114" s="168"/>
      <c r="B1114" s="168"/>
      <c r="C1114" s="175"/>
      <c r="D1114" s="171"/>
      <c r="E1114" s="176"/>
    </row>
    <row r="1115" spans="1:5" x14ac:dyDescent="0.3">
      <c r="A1115" s="168"/>
      <c r="B1115" s="168"/>
      <c r="C1115" s="175"/>
      <c r="D1115" s="171"/>
      <c r="E1115" s="176"/>
    </row>
    <row r="1116" spans="1:5" x14ac:dyDescent="0.3">
      <c r="A1116" s="168"/>
      <c r="B1116" s="168"/>
      <c r="C1116" s="175"/>
      <c r="D1116" s="171"/>
      <c r="E1116" s="176"/>
    </row>
    <row r="1117" spans="1:5" x14ac:dyDescent="0.3">
      <c r="A1117" s="168"/>
      <c r="B1117" s="168"/>
      <c r="C1117" s="175"/>
      <c r="D1117" s="171"/>
      <c r="E1117" s="176"/>
    </row>
    <row r="1118" spans="1:5" x14ac:dyDescent="0.3">
      <c r="A1118" s="168"/>
      <c r="B1118" s="168"/>
      <c r="C1118" s="175"/>
      <c r="D1118" s="171"/>
      <c r="E1118" s="176"/>
    </row>
    <row r="1119" spans="1:5" x14ac:dyDescent="0.3">
      <c r="A1119" s="168"/>
      <c r="B1119" s="168"/>
      <c r="C1119" s="175"/>
      <c r="D1119" s="171"/>
      <c r="E1119" s="176"/>
    </row>
    <row r="1120" spans="1:5" x14ac:dyDescent="0.3">
      <c r="A1120" s="168"/>
      <c r="B1120" s="168"/>
      <c r="C1120" s="175"/>
      <c r="D1120" s="171"/>
      <c r="E1120" s="176"/>
    </row>
    <row r="1121" spans="1:5" x14ac:dyDescent="0.3">
      <c r="A1121" s="168"/>
      <c r="B1121" s="168"/>
      <c r="C1121" s="175"/>
      <c r="D1121" s="171"/>
      <c r="E1121" s="176"/>
    </row>
    <row r="1122" spans="1:5" x14ac:dyDescent="0.3">
      <c r="A1122" s="168"/>
      <c r="B1122" s="168"/>
      <c r="C1122" s="175"/>
      <c r="D1122" s="171"/>
      <c r="E1122" s="176"/>
    </row>
    <row r="1123" spans="1:5" x14ac:dyDescent="0.3">
      <c r="A1123" s="168"/>
      <c r="B1123" s="168"/>
      <c r="C1123" s="175"/>
      <c r="D1123" s="171"/>
      <c r="E1123" s="176"/>
    </row>
    <row r="1124" spans="1:5" x14ac:dyDescent="0.3">
      <c r="A1124" s="168"/>
      <c r="B1124" s="168"/>
      <c r="C1124" s="175"/>
      <c r="D1124" s="171"/>
      <c r="E1124" s="176"/>
    </row>
    <row r="1125" spans="1:5" x14ac:dyDescent="0.3">
      <c r="A1125" s="168"/>
      <c r="B1125" s="168"/>
      <c r="C1125" s="175"/>
      <c r="D1125" s="171"/>
      <c r="E1125" s="176"/>
    </row>
    <row r="1126" spans="1:5" x14ac:dyDescent="0.3">
      <c r="A1126" s="168"/>
      <c r="B1126" s="168"/>
      <c r="C1126" s="175"/>
      <c r="D1126" s="171"/>
      <c r="E1126" s="176"/>
    </row>
    <row r="1127" spans="1:5" x14ac:dyDescent="0.3">
      <c r="A1127" s="168"/>
      <c r="B1127" s="168"/>
      <c r="C1127" s="175"/>
      <c r="D1127" s="171"/>
      <c r="E1127" s="171"/>
    </row>
    <row r="1128" spans="1:5" x14ac:dyDescent="0.3">
      <c r="A1128" s="168"/>
      <c r="B1128" s="168"/>
      <c r="C1128" s="175"/>
      <c r="D1128" s="171"/>
      <c r="E1128" s="176"/>
    </row>
    <row r="1129" spans="1:5" x14ac:dyDescent="0.3">
      <c r="A1129" s="168"/>
      <c r="B1129" s="168"/>
      <c r="C1129" s="175"/>
      <c r="D1129" s="171"/>
      <c r="E1129" s="176"/>
    </row>
    <row r="1130" spans="1:5" x14ac:dyDescent="0.3">
      <c r="A1130" s="168"/>
      <c r="B1130" s="168"/>
      <c r="C1130" s="175"/>
      <c r="D1130" s="171"/>
      <c r="E1130" s="176"/>
    </row>
    <row r="1131" spans="1:5" x14ac:dyDescent="0.3">
      <c r="A1131" s="168"/>
      <c r="B1131" s="168"/>
      <c r="C1131" s="175"/>
      <c r="D1131" s="171"/>
      <c r="E1131" s="176"/>
    </row>
    <row r="1132" spans="1:5" x14ac:dyDescent="0.3">
      <c r="A1132" s="168"/>
      <c r="B1132" s="168"/>
      <c r="C1132" s="175"/>
      <c r="D1132" s="171"/>
      <c r="E1132" s="176"/>
    </row>
    <row r="1133" spans="1:5" x14ac:dyDescent="0.3">
      <c r="A1133" s="168"/>
      <c r="B1133" s="168"/>
      <c r="C1133" s="175"/>
      <c r="D1133" s="171"/>
      <c r="E1133" s="176"/>
    </row>
    <row r="1134" spans="1:5" x14ac:dyDescent="0.3">
      <c r="A1134" s="168"/>
      <c r="B1134" s="168"/>
      <c r="C1134" s="175"/>
      <c r="D1134" s="171"/>
      <c r="E1134" s="176"/>
    </row>
    <row r="1135" spans="1:5" x14ac:dyDescent="0.3">
      <c r="A1135" s="168"/>
      <c r="B1135" s="168"/>
      <c r="C1135" s="175"/>
      <c r="D1135" s="171"/>
      <c r="E1135" s="176"/>
    </row>
    <row r="1136" spans="1:5" x14ac:dyDescent="0.3">
      <c r="A1136" s="168"/>
      <c r="B1136" s="168"/>
      <c r="C1136" s="175"/>
      <c r="D1136" s="171"/>
      <c r="E1136" s="176"/>
    </row>
    <row r="1137" spans="1:5" x14ac:dyDescent="0.3">
      <c r="A1137" s="168"/>
      <c r="B1137" s="168"/>
      <c r="C1137" s="175"/>
      <c r="D1137" s="171"/>
      <c r="E1137" s="176"/>
    </row>
    <row r="1138" spans="1:5" x14ac:dyDescent="0.3">
      <c r="A1138" s="168"/>
      <c r="B1138" s="168"/>
      <c r="C1138" s="175"/>
      <c r="D1138" s="171"/>
      <c r="E1138" s="176"/>
    </row>
    <row r="1139" spans="1:5" x14ac:dyDescent="0.3">
      <c r="A1139" s="168"/>
      <c r="B1139" s="168"/>
      <c r="C1139" s="175"/>
      <c r="D1139" s="171"/>
      <c r="E1139" s="176"/>
    </row>
    <row r="1140" spans="1:5" x14ac:dyDescent="0.3">
      <c r="A1140" s="168"/>
      <c r="B1140" s="168"/>
      <c r="C1140" s="175"/>
      <c r="D1140" s="171"/>
      <c r="E1140" s="176"/>
    </row>
    <row r="1141" spans="1:5" x14ac:dyDescent="0.3">
      <c r="A1141" s="168"/>
      <c r="B1141" s="168"/>
      <c r="C1141" s="175"/>
      <c r="D1141" s="171"/>
      <c r="E1141" s="176"/>
    </row>
    <row r="1142" spans="1:5" x14ac:dyDescent="0.3">
      <c r="A1142" s="168"/>
      <c r="B1142" s="168"/>
      <c r="C1142" s="175"/>
      <c r="D1142" s="171"/>
      <c r="E1142" s="176"/>
    </row>
    <row r="1143" spans="1:5" x14ac:dyDescent="0.3">
      <c r="A1143" s="168"/>
      <c r="B1143" s="168"/>
      <c r="C1143" s="175"/>
      <c r="D1143" s="171"/>
      <c r="E1143" s="176"/>
    </row>
    <row r="1144" spans="1:5" x14ac:dyDescent="0.3">
      <c r="A1144" s="168"/>
      <c r="B1144" s="168"/>
      <c r="C1144" s="175"/>
      <c r="D1144" s="171"/>
      <c r="E1144" s="171"/>
    </row>
    <row r="1145" spans="1:5" x14ac:dyDescent="0.3">
      <c r="A1145" s="168"/>
      <c r="B1145" s="168"/>
      <c r="C1145" s="175"/>
      <c r="D1145" s="171"/>
      <c r="E1145" s="176"/>
    </row>
    <row r="1146" spans="1:5" x14ac:dyDescent="0.3">
      <c r="A1146" s="168"/>
      <c r="B1146" s="168"/>
      <c r="C1146" s="175"/>
      <c r="D1146" s="171"/>
      <c r="E1146" s="176"/>
    </row>
    <row r="1147" spans="1:5" x14ac:dyDescent="0.3">
      <c r="A1147" s="168"/>
      <c r="B1147" s="168"/>
      <c r="C1147" s="175"/>
      <c r="D1147" s="171"/>
      <c r="E1147" s="171"/>
    </row>
    <row r="1148" spans="1:5" x14ac:dyDescent="0.3">
      <c r="A1148" s="168"/>
      <c r="B1148" s="168"/>
      <c r="C1148" s="175"/>
      <c r="D1148" s="171"/>
      <c r="E1148" s="176"/>
    </row>
    <row r="1149" spans="1:5" x14ac:dyDescent="0.3">
      <c r="A1149" s="168"/>
      <c r="B1149" s="168"/>
      <c r="C1149" s="175"/>
      <c r="D1149" s="171"/>
      <c r="E1149" s="176"/>
    </row>
    <row r="1150" spans="1:5" x14ac:dyDescent="0.3">
      <c r="A1150" s="168"/>
      <c r="B1150" s="168"/>
      <c r="C1150" s="175"/>
      <c r="D1150" s="171"/>
      <c r="E1150" s="176"/>
    </row>
    <row r="1151" spans="1:5" x14ac:dyDescent="0.3">
      <c r="A1151" s="168"/>
      <c r="B1151" s="168"/>
      <c r="C1151" s="175"/>
      <c r="D1151" s="171"/>
      <c r="E1151" s="176"/>
    </row>
    <row r="1152" spans="1:5" x14ac:dyDescent="0.3">
      <c r="A1152" s="168"/>
      <c r="B1152" s="168"/>
      <c r="C1152" s="175"/>
      <c r="D1152" s="171"/>
      <c r="E1152" s="176"/>
    </row>
    <row r="1153" spans="1:5" x14ac:dyDescent="0.3">
      <c r="A1153" s="168"/>
      <c r="B1153" s="168"/>
      <c r="C1153" s="175"/>
      <c r="D1153" s="171"/>
      <c r="E1153" s="176"/>
    </row>
    <row r="1154" spans="1:5" x14ac:dyDescent="0.3">
      <c r="A1154" s="168"/>
      <c r="B1154" s="168"/>
      <c r="C1154" s="175"/>
      <c r="D1154" s="171"/>
      <c r="E1154" s="176"/>
    </row>
    <row r="1155" spans="1:5" x14ac:dyDescent="0.3">
      <c r="A1155" s="168"/>
      <c r="B1155" s="168"/>
      <c r="C1155" s="175"/>
      <c r="D1155" s="171"/>
      <c r="E1155" s="171"/>
    </row>
    <row r="1156" spans="1:5" x14ac:dyDescent="0.3">
      <c r="A1156" s="168"/>
      <c r="B1156" s="168"/>
      <c r="C1156" s="175"/>
      <c r="D1156" s="171"/>
      <c r="E1156" s="176"/>
    </row>
    <row r="1157" spans="1:5" x14ac:dyDescent="0.3">
      <c r="A1157" s="168"/>
      <c r="B1157" s="168"/>
      <c r="C1157" s="175"/>
      <c r="D1157" s="171"/>
      <c r="E1157" s="176"/>
    </row>
    <row r="1158" spans="1:5" x14ac:dyDescent="0.3">
      <c r="A1158" s="168"/>
      <c r="B1158" s="168"/>
      <c r="C1158" s="175"/>
      <c r="D1158" s="171"/>
      <c r="E1158" s="176"/>
    </row>
    <row r="1159" spans="1:5" x14ac:dyDescent="0.3">
      <c r="A1159" s="168"/>
      <c r="B1159" s="168"/>
      <c r="C1159" s="175"/>
      <c r="D1159" s="171"/>
      <c r="E1159" s="176"/>
    </row>
    <row r="1160" spans="1:5" x14ac:dyDescent="0.3">
      <c r="A1160" s="168"/>
      <c r="B1160" s="168"/>
      <c r="C1160" s="175"/>
      <c r="D1160" s="171"/>
      <c r="E1160" s="176"/>
    </row>
    <row r="1161" spans="1:5" x14ac:dyDescent="0.3">
      <c r="A1161" s="168"/>
      <c r="B1161" s="168"/>
      <c r="C1161" s="175"/>
      <c r="D1161" s="171"/>
      <c r="E1161" s="176"/>
    </row>
    <row r="1162" spans="1:5" x14ac:dyDescent="0.3">
      <c r="A1162" s="168"/>
      <c r="B1162" s="168"/>
      <c r="C1162" s="175"/>
      <c r="D1162" s="171"/>
      <c r="E1162" s="171"/>
    </row>
    <row r="1163" spans="1:5" x14ac:dyDescent="0.3">
      <c r="A1163" s="168"/>
      <c r="B1163" s="168"/>
      <c r="C1163" s="175"/>
      <c r="D1163" s="171"/>
      <c r="E1163" s="176"/>
    </row>
    <row r="1164" spans="1:5" x14ac:dyDescent="0.3">
      <c r="A1164" s="168"/>
      <c r="B1164" s="168"/>
      <c r="C1164" s="175"/>
      <c r="D1164" s="171"/>
      <c r="E1164" s="176"/>
    </row>
    <row r="1165" spans="1:5" x14ac:dyDescent="0.3">
      <c r="A1165" s="168"/>
      <c r="B1165" s="168"/>
      <c r="C1165" s="175"/>
      <c r="D1165" s="171"/>
      <c r="E1165" s="176"/>
    </row>
    <row r="1166" spans="1:5" x14ac:dyDescent="0.3">
      <c r="A1166" s="168"/>
      <c r="B1166" s="168"/>
      <c r="C1166" s="175"/>
      <c r="D1166" s="171"/>
      <c r="E1166" s="171"/>
    </row>
    <row r="1167" spans="1:5" x14ac:dyDescent="0.3">
      <c r="A1167" s="168"/>
      <c r="B1167" s="168"/>
      <c r="C1167" s="175"/>
      <c r="D1167" s="171"/>
      <c r="E1167" s="176"/>
    </row>
    <row r="1168" spans="1:5" x14ac:dyDescent="0.3">
      <c r="A1168" s="168"/>
      <c r="B1168" s="168"/>
      <c r="C1168" s="175"/>
      <c r="D1168" s="171"/>
      <c r="E1168" s="171"/>
    </row>
    <row r="1169" spans="1:5" x14ac:dyDescent="0.3">
      <c r="A1169" s="168"/>
      <c r="B1169" s="168"/>
      <c r="C1169" s="175"/>
      <c r="D1169" s="171"/>
      <c r="E1169" s="176"/>
    </row>
    <row r="1170" spans="1:5" x14ac:dyDescent="0.3">
      <c r="A1170" s="168"/>
      <c r="B1170" s="168"/>
      <c r="C1170" s="175"/>
      <c r="D1170" s="171"/>
      <c r="E1170" s="176"/>
    </row>
    <row r="1171" spans="1:5" x14ac:dyDescent="0.3">
      <c r="A1171" s="168"/>
      <c r="B1171" s="168"/>
      <c r="C1171" s="175"/>
      <c r="D1171" s="171"/>
      <c r="E1171" s="176"/>
    </row>
    <row r="1172" spans="1:5" x14ac:dyDescent="0.3">
      <c r="A1172" s="168"/>
      <c r="B1172" s="168"/>
      <c r="C1172" s="175"/>
      <c r="D1172" s="171"/>
      <c r="E1172" s="176"/>
    </row>
    <row r="1173" spans="1:5" x14ac:dyDescent="0.3">
      <c r="A1173" s="168"/>
      <c r="B1173" s="168"/>
      <c r="C1173" s="175"/>
      <c r="D1173" s="171"/>
      <c r="E1173" s="176"/>
    </row>
    <row r="1174" spans="1:5" x14ac:dyDescent="0.3">
      <c r="A1174" s="168"/>
      <c r="B1174" s="168"/>
      <c r="C1174" s="175"/>
      <c r="D1174" s="171"/>
      <c r="E1174" s="176"/>
    </row>
    <row r="1175" spans="1:5" x14ac:dyDescent="0.3">
      <c r="A1175" s="168"/>
      <c r="B1175" s="168"/>
      <c r="C1175" s="175"/>
      <c r="D1175" s="171"/>
      <c r="E1175" s="176"/>
    </row>
    <row r="1176" spans="1:5" x14ac:dyDescent="0.3">
      <c r="A1176" s="168"/>
      <c r="B1176" s="168"/>
      <c r="C1176" s="175"/>
      <c r="D1176" s="171"/>
      <c r="E1176" s="176"/>
    </row>
    <row r="1177" spans="1:5" x14ac:dyDescent="0.3">
      <c r="A1177" s="168"/>
      <c r="B1177" s="168"/>
      <c r="C1177" s="175"/>
      <c r="D1177" s="171"/>
      <c r="E1177" s="176"/>
    </row>
    <row r="1178" spans="1:5" x14ac:dyDescent="0.3">
      <c r="A1178" s="168"/>
      <c r="B1178" s="168"/>
      <c r="C1178" s="175"/>
      <c r="D1178" s="171"/>
      <c r="E1178" s="176"/>
    </row>
    <row r="1179" spans="1:5" x14ac:dyDescent="0.3">
      <c r="A1179" s="168"/>
      <c r="B1179" s="168"/>
      <c r="C1179" s="175"/>
      <c r="D1179" s="171"/>
      <c r="E1179" s="176"/>
    </row>
    <row r="1180" spans="1:5" x14ac:dyDescent="0.3">
      <c r="A1180" s="168"/>
      <c r="B1180" s="168"/>
      <c r="C1180" s="175"/>
      <c r="D1180" s="171"/>
      <c r="E1180" s="171"/>
    </row>
    <row r="1181" spans="1:5" x14ac:dyDescent="0.3">
      <c r="A1181" s="168"/>
      <c r="B1181" s="168"/>
      <c r="C1181" s="175"/>
      <c r="D1181" s="171"/>
      <c r="E1181" s="176"/>
    </row>
    <row r="1182" spans="1:5" x14ac:dyDescent="0.3">
      <c r="A1182" s="168"/>
      <c r="B1182" s="168"/>
      <c r="C1182" s="175"/>
      <c r="D1182" s="171"/>
      <c r="E1182" s="176"/>
    </row>
    <row r="1183" spans="1:5" x14ac:dyDescent="0.3">
      <c r="A1183" s="168"/>
      <c r="B1183" s="168"/>
      <c r="C1183" s="175"/>
      <c r="D1183" s="171"/>
      <c r="E1183" s="171"/>
    </row>
    <row r="1184" spans="1:5" x14ac:dyDescent="0.3">
      <c r="A1184" s="168"/>
      <c r="B1184" s="168"/>
      <c r="C1184" s="175"/>
      <c r="D1184" s="171"/>
      <c r="E1184" s="176"/>
    </row>
    <row r="1185" spans="1:5" x14ac:dyDescent="0.3">
      <c r="A1185" s="168"/>
      <c r="B1185" s="168"/>
      <c r="C1185" s="175"/>
      <c r="D1185" s="171"/>
      <c r="E1185" s="176"/>
    </row>
    <row r="1186" spans="1:5" x14ac:dyDescent="0.3">
      <c r="A1186" s="168"/>
      <c r="B1186" s="168"/>
      <c r="C1186" s="175"/>
      <c r="D1186" s="171"/>
      <c r="E1186" s="176"/>
    </row>
    <row r="1187" spans="1:5" x14ac:dyDescent="0.3">
      <c r="A1187" s="168"/>
      <c r="B1187" s="168"/>
      <c r="C1187" s="175"/>
      <c r="D1187" s="171"/>
      <c r="E1187" s="171"/>
    </row>
    <row r="1188" spans="1:5" x14ac:dyDescent="0.3">
      <c r="A1188" s="168"/>
      <c r="B1188" s="168"/>
      <c r="C1188" s="175"/>
      <c r="D1188" s="171"/>
      <c r="E1188" s="176"/>
    </row>
    <row r="1189" spans="1:5" x14ac:dyDescent="0.3">
      <c r="A1189" s="168"/>
      <c r="B1189" s="168"/>
      <c r="C1189" s="175"/>
      <c r="D1189" s="171"/>
      <c r="E1189" s="176"/>
    </row>
    <row r="1190" spans="1:5" x14ac:dyDescent="0.3">
      <c r="A1190" s="168"/>
      <c r="B1190" s="168"/>
      <c r="C1190" s="175"/>
      <c r="D1190" s="171"/>
      <c r="E1190" s="176"/>
    </row>
    <row r="1191" spans="1:5" x14ac:dyDescent="0.3">
      <c r="A1191" s="168"/>
      <c r="B1191" s="168"/>
      <c r="C1191" s="175"/>
      <c r="D1191" s="171"/>
      <c r="E1191" s="171"/>
    </row>
    <row r="1192" spans="1:5" x14ac:dyDescent="0.3">
      <c r="A1192" s="168"/>
      <c r="B1192" s="168"/>
      <c r="C1192" s="175"/>
      <c r="D1192" s="171"/>
      <c r="E1192" s="176"/>
    </row>
    <row r="1193" spans="1:5" x14ac:dyDescent="0.3">
      <c r="A1193" s="168"/>
      <c r="B1193" s="168"/>
      <c r="C1193" s="175"/>
      <c r="D1193" s="171"/>
      <c r="E1193" s="176"/>
    </row>
    <row r="1194" spans="1:5" x14ac:dyDescent="0.3">
      <c r="A1194" s="168"/>
      <c r="B1194" s="168"/>
      <c r="C1194" s="175"/>
      <c r="D1194" s="171"/>
      <c r="E1194" s="171"/>
    </row>
    <row r="1195" spans="1:5" x14ac:dyDescent="0.3">
      <c r="A1195" s="168"/>
      <c r="B1195" s="168"/>
      <c r="C1195" s="175"/>
      <c r="D1195" s="171"/>
      <c r="E1195" s="176"/>
    </row>
    <row r="1196" spans="1:5" x14ac:dyDescent="0.3">
      <c r="A1196" s="168"/>
      <c r="B1196" s="168"/>
      <c r="C1196" s="175"/>
      <c r="D1196" s="171"/>
      <c r="E1196" s="176"/>
    </row>
    <row r="1197" spans="1:5" x14ac:dyDescent="0.3">
      <c r="A1197" s="168"/>
      <c r="B1197" s="168"/>
      <c r="C1197" s="175"/>
      <c r="D1197" s="171"/>
      <c r="E1197" s="176"/>
    </row>
    <row r="1198" spans="1:5" x14ac:dyDescent="0.3">
      <c r="A1198" s="168"/>
      <c r="B1198" s="168"/>
      <c r="C1198" s="175"/>
      <c r="D1198" s="171"/>
      <c r="E1198" s="176"/>
    </row>
    <row r="1199" spans="1:5" x14ac:dyDescent="0.3">
      <c r="A1199" s="168"/>
      <c r="B1199" s="168"/>
      <c r="C1199" s="175"/>
      <c r="D1199" s="171"/>
      <c r="E1199" s="176"/>
    </row>
    <row r="1200" spans="1:5" x14ac:dyDescent="0.3">
      <c r="A1200" s="168"/>
      <c r="B1200" s="168"/>
      <c r="C1200" s="175"/>
      <c r="D1200" s="171"/>
      <c r="E1200" s="176"/>
    </row>
    <row r="1201" spans="1:5" x14ac:dyDescent="0.3">
      <c r="A1201" s="168"/>
      <c r="B1201" s="168"/>
      <c r="C1201" s="175"/>
      <c r="D1201" s="171"/>
      <c r="E1201" s="176"/>
    </row>
    <row r="1202" spans="1:5" x14ac:dyDescent="0.3">
      <c r="A1202" s="168"/>
      <c r="B1202" s="168"/>
      <c r="C1202" s="175"/>
      <c r="D1202" s="171"/>
      <c r="E1202" s="176"/>
    </row>
    <row r="1203" spans="1:5" x14ac:dyDescent="0.3">
      <c r="A1203" s="168"/>
      <c r="B1203" s="168"/>
      <c r="C1203" s="175"/>
      <c r="D1203" s="171"/>
      <c r="E1203" s="176"/>
    </row>
    <row r="1204" spans="1:5" x14ac:dyDescent="0.3">
      <c r="A1204" s="168"/>
      <c r="B1204" s="168"/>
      <c r="C1204" s="175"/>
      <c r="D1204" s="171"/>
      <c r="E1204" s="176"/>
    </row>
    <row r="1205" spans="1:5" x14ac:dyDescent="0.3">
      <c r="A1205" s="168"/>
      <c r="B1205" s="168"/>
      <c r="C1205" s="175"/>
      <c r="D1205" s="171"/>
      <c r="E1205" s="176"/>
    </row>
    <row r="1206" spans="1:5" x14ac:dyDescent="0.3">
      <c r="A1206" s="168"/>
      <c r="B1206" s="168"/>
      <c r="C1206" s="175"/>
      <c r="D1206" s="171"/>
      <c r="E1206" s="171"/>
    </row>
    <row r="1207" spans="1:5" x14ac:dyDescent="0.3">
      <c r="A1207" s="168"/>
      <c r="B1207" s="168"/>
      <c r="C1207" s="175"/>
      <c r="D1207" s="171"/>
      <c r="E1207" s="171"/>
    </row>
    <row r="1208" spans="1:5" x14ac:dyDescent="0.3">
      <c r="A1208" s="168"/>
      <c r="B1208" s="168"/>
      <c r="C1208" s="175"/>
      <c r="D1208" s="171"/>
      <c r="E1208" s="176"/>
    </row>
    <row r="1209" spans="1:5" x14ac:dyDescent="0.3">
      <c r="A1209" s="168"/>
      <c r="B1209" s="168"/>
      <c r="C1209" s="175"/>
      <c r="D1209" s="171"/>
      <c r="E1209" s="176"/>
    </row>
    <row r="1210" spans="1:5" x14ac:dyDescent="0.3">
      <c r="A1210" s="168"/>
      <c r="B1210" s="168"/>
      <c r="C1210" s="175"/>
      <c r="D1210" s="171"/>
      <c r="E1210" s="176"/>
    </row>
    <row r="1211" spans="1:5" x14ac:dyDescent="0.3">
      <c r="A1211" s="168"/>
      <c r="B1211" s="168"/>
      <c r="C1211" s="175"/>
      <c r="D1211" s="171"/>
      <c r="E1211" s="176"/>
    </row>
    <row r="1212" spans="1:5" x14ac:dyDescent="0.3">
      <c r="A1212" s="168"/>
      <c r="B1212" s="168"/>
      <c r="C1212" s="175"/>
      <c r="D1212" s="171"/>
      <c r="E1212" s="176"/>
    </row>
    <row r="1213" spans="1:5" x14ac:dyDescent="0.3">
      <c r="A1213" s="168"/>
      <c r="B1213" s="168"/>
      <c r="C1213" s="175"/>
      <c r="D1213" s="171"/>
      <c r="E1213" s="176"/>
    </row>
    <row r="1214" spans="1:5" x14ac:dyDescent="0.3">
      <c r="A1214" s="168"/>
      <c r="B1214" s="168"/>
      <c r="C1214" s="175"/>
      <c r="D1214" s="171"/>
      <c r="E1214" s="176"/>
    </row>
    <row r="1215" spans="1:5" x14ac:dyDescent="0.3">
      <c r="A1215" s="168"/>
      <c r="B1215" s="168"/>
      <c r="C1215" s="175"/>
      <c r="D1215" s="171"/>
      <c r="E1215" s="176"/>
    </row>
    <row r="1216" spans="1:5" x14ac:dyDescent="0.3">
      <c r="A1216" s="168"/>
      <c r="B1216" s="168"/>
      <c r="C1216" s="175"/>
      <c r="D1216" s="171"/>
      <c r="E1216" s="176"/>
    </row>
    <row r="1217" spans="1:5" x14ac:dyDescent="0.3">
      <c r="A1217" s="168"/>
      <c r="B1217" s="168"/>
      <c r="C1217" s="175"/>
      <c r="D1217" s="171"/>
      <c r="E1217" s="171"/>
    </row>
    <row r="1218" spans="1:5" x14ac:dyDescent="0.3">
      <c r="A1218" s="168"/>
      <c r="B1218" s="168"/>
      <c r="C1218" s="175"/>
      <c r="D1218" s="171"/>
      <c r="E1218" s="176"/>
    </row>
    <row r="1219" spans="1:5" x14ac:dyDescent="0.3">
      <c r="A1219" s="168"/>
      <c r="B1219" s="168"/>
      <c r="C1219" s="175"/>
      <c r="D1219" s="171"/>
      <c r="E1219" s="176"/>
    </row>
    <row r="1220" spans="1:5" x14ac:dyDescent="0.3">
      <c r="A1220" s="168"/>
      <c r="B1220" s="168"/>
      <c r="C1220" s="175"/>
      <c r="D1220" s="171"/>
      <c r="E1220" s="176"/>
    </row>
    <row r="1221" spans="1:5" x14ac:dyDescent="0.3">
      <c r="A1221" s="168"/>
      <c r="B1221" s="168"/>
      <c r="C1221" s="175"/>
      <c r="D1221" s="171"/>
      <c r="E1221" s="176"/>
    </row>
    <row r="1222" spans="1:5" x14ac:dyDescent="0.3">
      <c r="A1222" s="168"/>
      <c r="B1222" s="168"/>
      <c r="C1222" s="175"/>
      <c r="D1222" s="171"/>
      <c r="E1222" s="171"/>
    </row>
    <row r="1223" spans="1:5" x14ac:dyDescent="0.3">
      <c r="A1223" s="168"/>
      <c r="B1223" s="168"/>
      <c r="C1223" s="175"/>
      <c r="D1223" s="171"/>
      <c r="E1223" s="176"/>
    </row>
    <row r="1224" spans="1:5" x14ac:dyDescent="0.3">
      <c r="A1224" s="168"/>
      <c r="B1224" s="168"/>
      <c r="C1224" s="175"/>
      <c r="D1224" s="171"/>
      <c r="E1224" s="171"/>
    </row>
    <row r="1225" spans="1:5" x14ac:dyDescent="0.3">
      <c r="A1225" s="168"/>
      <c r="B1225" s="168"/>
      <c r="C1225" s="175"/>
      <c r="D1225" s="171"/>
      <c r="E1225" s="171"/>
    </row>
    <row r="1226" spans="1:5" x14ac:dyDescent="0.3">
      <c r="A1226" s="168"/>
      <c r="B1226" s="168"/>
      <c r="C1226" s="175"/>
      <c r="D1226" s="171"/>
      <c r="E1226" s="176"/>
    </row>
    <row r="1227" spans="1:5" x14ac:dyDescent="0.3">
      <c r="A1227" s="168"/>
      <c r="B1227" s="168"/>
      <c r="C1227" s="175"/>
      <c r="D1227" s="171"/>
      <c r="E1227" s="176"/>
    </row>
    <row r="1228" spans="1:5" x14ac:dyDescent="0.3">
      <c r="A1228" s="168"/>
      <c r="B1228" s="168"/>
      <c r="C1228" s="175"/>
      <c r="D1228" s="171"/>
      <c r="E1228" s="176"/>
    </row>
    <row r="1229" spans="1:5" x14ac:dyDescent="0.3">
      <c r="A1229" s="168"/>
      <c r="B1229" s="168"/>
      <c r="C1229" s="175"/>
      <c r="D1229" s="171"/>
      <c r="E1229" s="176"/>
    </row>
    <row r="1230" spans="1:5" x14ac:dyDescent="0.3">
      <c r="A1230" s="168"/>
      <c r="B1230" s="168"/>
      <c r="C1230" s="175"/>
      <c r="D1230" s="171"/>
      <c r="E1230" s="171"/>
    </row>
    <row r="1231" spans="1:5" x14ac:dyDescent="0.3">
      <c r="A1231" s="168"/>
      <c r="B1231" s="168"/>
      <c r="C1231" s="175"/>
      <c r="D1231" s="171"/>
      <c r="E1231" s="176"/>
    </row>
    <row r="1232" spans="1:5" x14ac:dyDescent="0.3">
      <c r="A1232" s="168"/>
      <c r="B1232" s="168"/>
      <c r="C1232" s="175"/>
      <c r="D1232" s="171"/>
      <c r="E1232" s="176"/>
    </row>
    <row r="1233" spans="1:5" x14ac:dyDescent="0.3">
      <c r="A1233" s="168"/>
      <c r="B1233" s="168"/>
      <c r="C1233" s="175"/>
      <c r="D1233" s="171"/>
      <c r="E1233" s="176"/>
    </row>
    <row r="1234" spans="1:5" x14ac:dyDescent="0.3">
      <c r="A1234" s="168"/>
      <c r="B1234" s="168"/>
      <c r="C1234" s="175"/>
      <c r="D1234" s="171"/>
      <c r="E1234" s="176"/>
    </row>
    <row r="1235" spans="1:5" x14ac:dyDescent="0.3">
      <c r="A1235" s="168"/>
      <c r="B1235" s="168"/>
      <c r="C1235" s="175"/>
      <c r="D1235" s="171"/>
      <c r="E1235" s="176"/>
    </row>
    <row r="1236" spans="1:5" x14ac:dyDescent="0.3">
      <c r="A1236" s="168"/>
      <c r="B1236" s="168"/>
      <c r="C1236" s="175"/>
      <c r="D1236" s="171"/>
      <c r="E1236" s="176"/>
    </row>
    <row r="1237" spans="1:5" x14ac:dyDescent="0.3">
      <c r="A1237" s="168"/>
      <c r="B1237" s="168"/>
      <c r="C1237" s="175"/>
      <c r="D1237" s="171"/>
      <c r="E1237" s="176"/>
    </row>
    <row r="1238" spans="1:5" x14ac:dyDescent="0.3">
      <c r="A1238" s="168"/>
      <c r="B1238" s="168"/>
      <c r="C1238" s="175"/>
      <c r="D1238" s="171"/>
      <c r="E1238" s="176"/>
    </row>
    <row r="1239" spans="1:5" x14ac:dyDescent="0.3">
      <c r="A1239" s="168"/>
      <c r="B1239" s="168"/>
      <c r="C1239" s="175"/>
      <c r="D1239" s="171"/>
      <c r="E1239" s="176"/>
    </row>
    <row r="1240" spans="1:5" x14ac:dyDescent="0.3">
      <c r="A1240" s="168"/>
      <c r="B1240" s="168"/>
      <c r="C1240" s="175"/>
      <c r="D1240" s="171"/>
      <c r="E1240" s="176"/>
    </row>
    <row r="1241" spans="1:5" x14ac:dyDescent="0.3">
      <c r="A1241" s="168"/>
      <c r="B1241" s="168"/>
      <c r="C1241" s="175"/>
      <c r="D1241" s="171"/>
      <c r="E1241" s="176"/>
    </row>
    <row r="1242" spans="1:5" x14ac:dyDescent="0.3">
      <c r="A1242" s="168"/>
      <c r="B1242" s="168"/>
      <c r="C1242" s="175"/>
      <c r="D1242" s="171"/>
      <c r="E1242" s="176"/>
    </row>
    <row r="1243" spans="1:5" x14ac:dyDescent="0.3">
      <c r="A1243" s="168"/>
      <c r="B1243" s="168"/>
      <c r="C1243" s="175"/>
      <c r="D1243" s="171"/>
      <c r="E1243" s="176"/>
    </row>
    <row r="1244" spans="1:5" x14ac:dyDescent="0.3">
      <c r="A1244" s="168"/>
      <c r="B1244" s="168"/>
      <c r="C1244" s="175"/>
      <c r="D1244" s="171"/>
      <c r="E1244" s="176"/>
    </row>
    <row r="1245" spans="1:5" x14ac:dyDescent="0.3">
      <c r="A1245" s="168"/>
      <c r="B1245" s="168"/>
      <c r="C1245" s="175"/>
      <c r="D1245" s="171"/>
      <c r="E1245" s="176"/>
    </row>
    <row r="1246" spans="1:5" x14ac:dyDescent="0.3">
      <c r="A1246" s="168"/>
      <c r="B1246" s="168"/>
      <c r="C1246" s="175"/>
      <c r="D1246" s="171"/>
      <c r="E1246" s="176"/>
    </row>
    <row r="1247" spans="1:5" x14ac:dyDescent="0.3">
      <c r="A1247" s="168"/>
      <c r="B1247" s="168"/>
      <c r="C1247" s="175"/>
      <c r="D1247" s="171"/>
      <c r="E1247" s="176"/>
    </row>
    <row r="1248" spans="1:5" x14ac:dyDescent="0.3">
      <c r="A1248" s="168"/>
      <c r="B1248" s="168"/>
      <c r="C1248" s="175"/>
      <c r="D1248" s="171"/>
      <c r="E1248" s="176"/>
    </row>
    <row r="1249" spans="1:5" x14ac:dyDescent="0.3">
      <c r="A1249" s="168"/>
      <c r="B1249" s="168"/>
      <c r="C1249" s="175"/>
      <c r="D1249" s="171"/>
      <c r="E1249" s="176"/>
    </row>
    <row r="1250" spans="1:5" x14ac:dyDescent="0.3">
      <c r="A1250" s="168"/>
      <c r="B1250" s="168"/>
      <c r="C1250" s="175"/>
      <c r="D1250" s="171"/>
      <c r="E1250" s="176"/>
    </row>
    <row r="1251" spans="1:5" x14ac:dyDescent="0.3">
      <c r="A1251" s="168"/>
      <c r="B1251" s="168"/>
      <c r="C1251" s="175"/>
      <c r="D1251" s="171"/>
      <c r="E1251" s="176"/>
    </row>
    <row r="1252" spans="1:5" x14ac:dyDescent="0.3">
      <c r="A1252" s="168"/>
      <c r="B1252" s="168"/>
      <c r="C1252" s="175"/>
      <c r="D1252" s="171"/>
      <c r="E1252" s="176"/>
    </row>
    <row r="1253" spans="1:5" x14ac:dyDescent="0.3">
      <c r="A1253" s="168"/>
      <c r="B1253" s="168"/>
      <c r="C1253" s="175"/>
      <c r="D1253" s="171"/>
      <c r="E1253" s="176"/>
    </row>
    <row r="1254" spans="1:5" x14ac:dyDescent="0.3">
      <c r="A1254" s="168"/>
      <c r="B1254" s="168"/>
      <c r="C1254" s="175"/>
      <c r="D1254" s="171"/>
      <c r="E1254" s="176"/>
    </row>
    <row r="1255" spans="1:5" x14ac:dyDescent="0.3">
      <c r="A1255" s="168"/>
      <c r="B1255" s="168"/>
      <c r="C1255" s="175"/>
      <c r="D1255" s="171"/>
      <c r="E1255" s="176"/>
    </row>
    <row r="1256" spans="1:5" x14ac:dyDescent="0.3">
      <c r="A1256" s="168"/>
      <c r="B1256" s="168"/>
      <c r="C1256" s="175"/>
      <c r="D1256" s="171"/>
      <c r="E1256" s="176"/>
    </row>
    <row r="1257" spans="1:5" x14ac:dyDescent="0.3">
      <c r="A1257" s="168"/>
      <c r="B1257" s="168"/>
      <c r="C1257" s="175"/>
      <c r="D1257" s="171"/>
      <c r="E1257" s="171"/>
    </row>
    <row r="1258" spans="1:5" x14ac:dyDescent="0.3">
      <c r="A1258" s="168"/>
      <c r="B1258" s="168"/>
      <c r="C1258" s="175"/>
      <c r="D1258" s="171"/>
      <c r="E1258" s="176"/>
    </row>
    <row r="1259" spans="1:5" x14ac:dyDescent="0.3">
      <c r="A1259" s="168"/>
      <c r="B1259" s="168"/>
      <c r="C1259" s="175"/>
      <c r="D1259" s="171"/>
      <c r="E1259" s="176"/>
    </row>
    <row r="1260" spans="1:5" x14ac:dyDescent="0.3">
      <c r="A1260" s="168"/>
      <c r="B1260" s="168"/>
      <c r="C1260" s="175"/>
      <c r="D1260" s="171"/>
      <c r="E1260" s="176"/>
    </row>
    <row r="1261" spans="1:5" x14ac:dyDescent="0.3">
      <c r="A1261" s="168"/>
      <c r="B1261" s="168"/>
      <c r="C1261" s="175"/>
      <c r="D1261" s="171"/>
      <c r="E1261" s="176"/>
    </row>
    <row r="1262" spans="1:5" x14ac:dyDescent="0.3">
      <c r="A1262" s="168"/>
      <c r="B1262" s="168"/>
      <c r="C1262" s="175"/>
      <c r="D1262" s="171"/>
      <c r="E1262" s="176"/>
    </row>
    <row r="1263" spans="1:5" x14ac:dyDescent="0.3">
      <c r="A1263" s="168"/>
      <c r="B1263" s="168"/>
      <c r="C1263" s="175"/>
      <c r="D1263" s="171"/>
      <c r="E1263" s="176"/>
    </row>
    <row r="1264" spans="1:5" x14ac:dyDescent="0.3">
      <c r="A1264" s="168"/>
      <c r="B1264" s="168"/>
      <c r="C1264" s="175"/>
      <c r="D1264" s="171"/>
      <c r="E1264" s="176"/>
    </row>
    <row r="1265" spans="1:5" x14ac:dyDescent="0.3">
      <c r="A1265" s="168"/>
      <c r="B1265" s="168"/>
      <c r="C1265" s="175"/>
      <c r="D1265" s="171"/>
      <c r="E1265" s="176"/>
    </row>
    <row r="1266" spans="1:5" x14ac:dyDescent="0.3">
      <c r="A1266" s="168"/>
      <c r="B1266" s="168"/>
      <c r="C1266" s="175"/>
      <c r="D1266" s="171"/>
      <c r="E1266" s="176"/>
    </row>
    <row r="1267" spans="1:5" x14ac:dyDescent="0.3">
      <c r="A1267" s="168"/>
      <c r="B1267" s="168"/>
      <c r="C1267" s="175"/>
      <c r="D1267" s="171"/>
      <c r="E1267" s="176"/>
    </row>
    <row r="1268" spans="1:5" x14ac:dyDescent="0.3">
      <c r="A1268" s="168"/>
      <c r="B1268" s="168"/>
      <c r="C1268" s="175"/>
      <c r="D1268" s="171"/>
      <c r="E1268" s="176"/>
    </row>
    <row r="1269" spans="1:5" x14ac:dyDescent="0.3">
      <c r="A1269" s="168"/>
      <c r="B1269" s="168"/>
      <c r="C1269" s="175"/>
      <c r="D1269" s="171"/>
      <c r="E1269" s="171"/>
    </row>
    <row r="1270" spans="1:5" x14ac:dyDescent="0.3">
      <c r="A1270" s="168"/>
      <c r="B1270" s="168"/>
      <c r="C1270" s="175"/>
      <c r="D1270" s="171"/>
      <c r="E1270" s="176"/>
    </row>
    <row r="1271" spans="1:5" x14ac:dyDescent="0.3">
      <c r="A1271" s="168"/>
      <c r="B1271" s="168"/>
      <c r="C1271" s="175"/>
      <c r="D1271" s="171"/>
      <c r="E1271" s="171"/>
    </row>
    <row r="1272" spans="1:5" x14ac:dyDescent="0.3">
      <c r="A1272" s="168"/>
      <c r="B1272" s="168"/>
      <c r="C1272" s="175"/>
      <c r="D1272" s="171"/>
      <c r="E1272" s="176"/>
    </row>
    <row r="1273" spans="1:5" x14ac:dyDescent="0.3">
      <c r="A1273" s="168"/>
      <c r="B1273" s="168"/>
      <c r="C1273" s="175"/>
      <c r="D1273" s="171"/>
      <c r="E1273" s="176"/>
    </row>
    <row r="1274" spans="1:5" x14ac:dyDescent="0.3">
      <c r="A1274" s="168"/>
      <c r="B1274" s="168"/>
      <c r="C1274" s="175"/>
      <c r="D1274" s="171"/>
      <c r="E1274" s="176"/>
    </row>
    <row r="1275" spans="1:5" x14ac:dyDescent="0.3">
      <c r="A1275" s="168"/>
      <c r="B1275" s="168"/>
      <c r="C1275" s="175"/>
      <c r="D1275" s="171"/>
      <c r="E1275" s="176"/>
    </row>
    <row r="1276" spans="1:5" x14ac:dyDescent="0.3">
      <c r="A1276" s="168"/>
      <c r="B1276" s="168"/>
      <c r="C1276" s="175"/>
      <c r="D1276" s="171"/>
      <c r="E1276" s="176"/>
    </row>
    <row r="1277" spans="1:5" x14ac:dyDescent="0.3">
      <c r="A1277" s="168"/>
      <c r="B1277" s="168"/>
      <c r="C1277" s="175"/>
      <c r="D1277" s="171"/>
      <c r="E1277" s="171"/>
    </row>
    <row r="1278" spans="1:5" x14ac:dyDescent="0.3">
      <c r="A1278" s="168"/>
      <c r="B1278" s="168"/>
      <c r="C1278" s="175"/>
      <c r="D1278" s="171"/>
      <c r="E1278" s="171"/>
    </row>
    <row r="1279" spans="1:5" x14ac:dyDescent="0.3">
      <c r="A1279" s="168"/>
      <c r="B1279" s="168"/>
      <c r="C1279" s="175"/>
      <c r="D1279" s="171"/>
      <c r="E1279" s="171"/>
    </row>
    <row r="1280" spans="1:5" x14ac:dyDescent="0.3">
      <c r="A1280" s="168"/>
      <c r="B1280" s="168"/>
      <c r="C1280" s="175"/>
      <c r="D1280" s="171"/>
      <c r="E1280" s="176"/>
    </row>
    <row r="1281" spans="1:5" x14ac:dyDescent="0.3">
      <c r="A1281" s="168"/>
      <c r="B1281" s="168"/>
      <c r="C1281" s="175"/>
      <c r="D1281" s="171"/>
      <c r="E1281" s="176"/>
    </row>
    <row r="1282" spans="1:5" x14ac:dyDescent="0.3">
      <c r="A1282" s="168"/>
      <c r="B1282" s="168"/>
      <c r="C1282" s="175"/>
      <c r="D1282" s="171"/>
      <c r="E1282" s="176"/>
    </row>
    <row r="1283" spans="1:5" x14ac:dyDescent="0.3">
      <c r="A1283" s="168"/>
      <c r="B1283" s="168"/>
      <c r="C1283" s="175"/>
      <c r="D1283" s="171"/>
      <c r="E1283" s="171"/>
    </row>
    <row r="1284" spans="1:5" x14ac:dyDescent="0.3">
      <c r="A1284" s="168"/>
      <c r="B1284" s="168"/>
      <c r="C1284" s="175"/>
      <c r="D1284" s="171"/>
      <c r="E1284" s="176"/>
    </row>
    <row r="1285" spans="1:5" x14ac:dyDescent="0.3">
      <c r="A1285" s="168"/>
      <c r="B1285" s="168"/>
      <c r="C1285" s="175"/>
      <c r="D1285" s="171"/>
      <c r="E1285" s="171"/>
    </row>
    <row r="1286" spans="1:5" x14ac:dyDescent="0.3">
      <c r="A1286" s="168"/>
      <c r="B1286" s="168"/>
      <c r="C1286" s="175"/>
      <c r="D1286" s="171"/>
      <c r="E1286" s="176"/>
    </row>
    <row r="1287" spans="1:5" x14ac:dyDescent="0.3">
      <c r="A1287" s="168"/>
      <c r="B1287" s="168"/>
      <c r="C1287" s="175"/>
      <c r="D1287" s="171"/>
      <c r="E1287" s="176"/>
    </row>
    <row r="1288" spans="1:5" x14ac:dyDescent="0.3">
      <c r="A1288" s="168"/>
      <c r="B1288" s="168"/>
      <c r="C1288" s="175"/>
      <c r="D1288" s="171"/>
      <c r="E1288" s="176"/>
    </row>
    <row r="1289" spans="1:5" x14ac:dyDescent="0.3">
      <c r="A1289" s="168"/>
      <c r="B1289" s="168"/>
      <c r="C1289" s="175"/>
      <c r="D1289" s="171"/>
      <c r="E1289" s="176"/>
    </row>
    <row r="1290" spans="1:5" x14ac:dyDescent="0.3">
      <c r="A1290" s="168"/>
      <c r="B1290" s="168"/>
      <c r="C1290" s="175"/>
      <c r="D1290" s="171"/>
      <c r="E1290" s="176"/>
    </row>
    <row r="1291" spans="1:5" x14ac:dyDescent="0.3">
      <c r="A1291" s="168"/>
      <c r="B1291" s="168"/>
      <c r="C1291" s="175"/>
      <c r="D1291" s="171"/>
      <c r="E1291" s="176"/>
    </row>
    <row r="1292" spans="1:5" x14ac:dyDescent="0.3">
      <c r="A1292" s="168"/>
      <c r="B1292" s="168"/>
      <c r="C1292" s="175"/>
      <c r="D1292" s="171"/>
      <c r="E1292" s="176"/>
    </row>
    <row r="1293" spans="1:5" x14ac:dyDescent="0.3">
      <c r="A1293" s="168"/>
      <c r="B1293" s="168"/>
      <c r="C1293" s="175"/>
      <c r="D1293" s="171"/>
      <c r="E1293" s="176"/>
    </row>
    <row r="1294" spans="1:5" x14ac:dyDescent="0.3">
      <c r="A1294" s="168"/>
      <c r="B1294" s="168"/>
      <c r="C1294" s="175"/>
      <c r="D1294" s="171"/>
      <c r="E1294" s="176"/>
    </row>
    <row r="1295" spans="1:5" x14ac:dyDescent="0.3">
      <c r="A1295" s="168"/>
      <c r="B1295" s="168"/>
      <c r="C1295" s="175"/>
      <c r="D1295" s="171"/>
      <c r="E1295" s="176"/>
    </row>
    <row r="1296" spans="1:5" x14ac:dyDescent="0.3">
      <c r="A1296" s="168"/>
      <c r="B1296" s="168"/>
      <c r="C1296" s="175"/>
      <c r="D1296" s="171"/>
      <c r="E1296" s="176"/>
    </row>
    <row r="1297" spans="1:5" x14ac:dyDescent="0.3">
      <c r="A1297" s="168"/>
      <c r="B1297" s="168"/>
      <c r="C1297" s="175"/>
      <c r="D1297" s="171"/>
      <c r="E1297" s="176"/>
    </row>
    <row r="1298" spans="1:5" x14ac:dyDescent="0.3">
      <c r="A1298" s="168"/>
      <c r="B1298" s="168"/>
      <c r="C1298" s="175"/>
      <c r="D1298" s="171"/>
      <c r="E1298" s="176"/>
    </row>
    <row r="1299" spans="1:5" x14ac:dyDescent="0.3">
      <c r="A1299" s="168"/>
      <c r="B1299" s="168"/>
      <c r="C1299" s="175"/>
      <c r="D1299" s="171"/>
      <c r="E1299" s="176"/>
    </row>
    <row r="1300" spans="1:5" x14ac:dyDescent="0.3">
      <c r="A1300" s="168"/>
      <c r="B1300" s="168"/>
      <c r="C1300" s="175"/>
      <c r="D1300" s="171"/>
      <c r="E1300" s="176"/>
    </row>
    <row r="1301" spans="1:5" x14ac:dyDescent="0.3">
      <c r="A1301" s="168"/>
      <c r="B1301" s="168"/>
      <c r="C1301" s="175"/>
      <c r="D1301" s="171"/>
      <c r="E1301" s="176"/>
    </row>
    <row r="1302" spans="1:5" x14ac:dyDescent="0.3">
      <c r="A1302" s="168"/>
      <c r="B1302" s="168"/>
      <c r="C1302" s="175"/>
      <c r="D1302" s="171"/>
      <c r="E1302" s="176"/>
    </row>
    <row r="1303" spans="1:5" x14ac:dyDescent="0.3">
      <c r="A1303" s="168"/>
      <c r="B1303" s="168"/>
      <c r="C1303" s="175"/>
      <c r="D1303" s="171"/>
      <c r="E1303" s="176"/>
    </row>
    <row r="1304" spans="1:5" x14ac:dyDescent="0.3">
      <c r="A1304" s="168"/>
      <c r="B1304" s="168"/>
      <c r="C1304" s="175"/>
      <c r="D1304" s="171"/>
      <c r="E1304" s="176"/>
    </row>
    <row r="1305" spans="1:5" x14ac:dyDescent="0.3">
      <c r="A1305" s="168"/>
      <c r="B1305" s="168"/>
      <c r="C1305" s="175"/>
      <c r="D1305" s="171"/>
      <c r="E1305" s="176"/>
    </row>
    <row r="1306" spans="1:5" x14ac:dyDescent="0.3">
      <c r="A1306" s="168"/>
      <c r="B1306" s="168"/>
      <c r="C1306" s="175"/>
      <c r="D1306" s="171"/>
      <c r="E1306" s="176"/>
    </row>
    <row r="1307" spans="1:5" x14ac:dyDescent="0.3">
      <c r="A1307" s="168"/>
      <c r="B1307" s="168"/>
      <c r="C1307" s="175"/>
      <c r="D1307" s="171"/>
      <c r="E1307" s="176"/>
    </row>
    <row r="1308" spans="1:5" x14ac:dyDescent="0.3">
      <c r="A1308" s="168"/>
      <c r="B1308" s="168"/>
      <c r="C1308" s="175"/>
      <c r="D1308" s="171"/>
      <c r="E1308" s="176"/>
    </row>
    <row r="1309" spans="1:5" x14ac:dyDescent="0.3">
      <c r="A1309" s="168"/>
      <c r="B1309" s="168"/>
      <c r="C1309" s="175"/>
      <c r="D1309" s="171"/>
      <c r="E1309" s="171"/>
    </row>
    <row r="1310" spans="1:5" x14ac:dyDescent="0.3">
      <c r="A1310" s="168"/>
      <c r="B1310" s="168"/>
      <c r="C1310" s="175"/>
      <c r="D1310" s="171"/>
      <c r="E1310" s="176"/>
    </row>
    <row r="1311" spans="1:5" x14ac:dyDescent="0.3">
      <c r="A1311" s="168"/>
      <c r="B1311" s="168"/>
      <c r="C1311" s="175"/>
      <c r="D1311" s="171"/>
      <c r="E1311" s="176"/>
    </row>
    <row r="1312" spans="1:5" x14ac:dyDescent="0.3">
      <c r="A1312" s="168"/>
      <c r="B1312" s="168"/>
      <c r="C1312" s="175"/>
      <c r="D1312" s="171"/>
      <c r="E1312" s="176"/>
    </row>
    <row r="1313" spans="1:5" x14ac:dyDescent="0.3">
      <c r="A1313" s="168"/>
      <c r="B1313" s="168"/>
      <c r="C1313" s="175"/>
      <c r="D1313" s="171"/>
      <c r="E1313" s="176"/>
    </row>
    <row r="1314" spans="1:5" x14ac:dyDescent="0.3">
      <c r="A1314" s="168"/>
      <c r="B1314" s="168"/>
      <c r="C1314" s="175"/>
      <c r="D1314" s="171"/>
      <c r="E1314" s="176"/>
    </row>
    <row r="1315" spans="1:5" x14ac:dyDescent="0.3">
      <c r="A1315" s="168"/>
      <c r="B1315" s="168"/>
      <c r="C1315" s="175"/>
      <c r="D1315" s="171"/>
      <c r="E1315" s="176"/>
    </row>
    <row r="1316" spans="1:5" x14ac:dyDescent="0.3">
      <c r="A1316" s="168"/>
      <c r="B1316" s="168"/>
      <c r="C1316" s="175"/>
      <c r="D1316" s="171"/>
      <c r="E1316" s="176"/>
    </row>
    <row r="1317" spans="1:5" x14ac:dyDescent="0.3">
      <c r="A1317" s="168"/>
      <c r="B1317" s="168"/>
      <c r="C1317" s="175"/>
      <c r="D1317" s="171"/>
      <c r="E1317" s="176"/>
    </row>
    <row r="1318" spans="1:5" x14ac:dyDescent="0.3">
      <c r="A1318" s="168"/>
      <c r="B1318" s="168"/>
      <c r="C1318" s="175"/>
      <c r="D1318" s="171"/>
      <c r="E1318" s="176"/>
    </row>
    <row r="1319" spans="1:5" x14ac:dyDescent="0.3">
      <c r="A1319" s="168"/>
      <c r="B1319" s="168"/>
      <c r="C1319" s="175"/>
      <c r="D1319" s="171"/>
      <c r="E1319" s="176"/>
    </row>
    <row r="1320" spans="1:5" x14ac:dyDescent="0.3">
      <c r="A1320" s="168"/>
      <c r="B1320" s="168"/>
      <c r="C1320" s="175"/>
      <c r="D1320" s="171"/>
      <c r="E1320" s="176"/>
    </row>
    <row r="1321" spans="1:5" x14ac:dyDescent="0.3">
      <c r="A1321" s="168"/>
      <c r="B1321" s="168"/>
      <c r="C1321" s="175"/>
      <c r="D1321" s="171"/>
      <c r="E1321" s="171"/>
    </row>
    <row r="1322" spans="1:5" x14ac:dyDescent="0.3">
      <c r="A1322" s="168"/>
      <c r="B1322" s="168"/>
      <c r="C1322" s="175"/>
      <c r="D1322" s="171"/>
      <c r="E1322" s="176"/>
    </row>
    <row r="1323" spans="1:5" x14ac:dyDescent="0.3">
      <c r="A1323" s="168"/>
      <c r="B1323" s="168"/>
      <c r="C1323" s="175"/>
      <c r="D1323" s="171"/>
      <c r="E1323" s="176"/>
    </row>
    <row r="1324" spans="1:5" x14ac:dyDescent="0.3">
      <c r="A1324" s="168"/>
      <c r="B1324" s="168"/>
      <c r="C1324" s="175"/>
      <c r="D1324" s="171"/>
      <c r="E1324" s="171"/>
    </row>
    <row r="1325" spans="1:5" x14ac:dyDescent="0.3">
      <c r="A1325" s="168"/>
      <c r="B1325" s="168"/>
      <c r="C1325" s="175"/>
      <c r="D1325" s="171"/>
      <c r="E1325" s="171"/>
    </row>
    <row r="1326" spans="1:5" x14ac:dyDescent="0.3">
      <c r="A1326" s="168"/>
      <c r="B1326" s="168"/>
      <c r="C1326" s="175"/>
      <c r="D1326" s="171"/>
      <c r="E1326" s="176"/>
    </row>
    <row r="1327" spans="1:5" x14ac:dyDescent="0.3">
      <c r="A1327" s="168"/>
      <c r="B1327" s="168"/>
      <c r="C1327" s="175"/>
      <c r="D1327" s="171"/>
      <c r="E1327" s="171"/>
    </row>
    <row r="1328" spans="1:5" x14ac:dyDescent="0.3">
      <c r="A1328" s="168"/>
      <c r="B1328" s="168"/>
      <c r="C1328" s="175"/>
      <c r="D1328" s="171"/>
      <c r="E1328" s="176"/>
    </row>
    <row r="1329" spans="1:5" x14ac:dyDescent="0.3">
      <c r="A1329" s="168"/>
      <c r="B1329" s="168"/>
      <c r="C1329" s="175"/>
      <c r="D1329" s="171"/>
      <c r="E1329" s="176"/>
    </row>
    <row r="1330" spans="1:5" x14ac:dyDescent="0.3">
      <c r="A1330" s="168"/>
      <c r="B1330" s="168"/>
      <c r="C1330" s="175"/>
      <c r="D1330" s="171"/>
      <c r="E1330" s="176"/>
    </row>
    <row r="1331" spans="1:5" x14ac:dyDescent="0.3">
      <c r="A1331" s="168"/>
      <c r="B1331" s="168"/>
      <c r="C1331" s="175"/>
      <c r="D1331" s="171"/>
      <c r="E1331" s="176"/>
    </row>
    <row r="1332" spans="1:5" x14ac:dyDescent="0.3">
      <c r="A1332" s="168"/>
      <c r="B1332" s="168"/>
      <c r="C1332" s="175"/>
      <c r="D1332" s="171"/>
      <c r="E1332" s="176"/>
    </row>
    <row r="1333" spans="1:5" x14ac:dyDescent="0.3">
      <c r="A1333" s="168"/>
      <c r="B1333" s="168"/>
      <c r="C1333" s="175"/>
      <c r="D1333" s="171"/>
      <c r="E1333" s="171"/>
    </row>
    <row r="1334" spans="1:5" x14ac:dyDescent="0.3">
      <c r="A1334" s="168"/>
      <c r="B1334" s="168"/>
      <c r="C1334" s="175"/>
      <c r="D1334" s="171"/>
      <c r="E1334" s="176"/>
    </row>
    <row r="1335" spans="1:5" x14ac:dyDescent="0.3">
      <c r="A1335" s="168"/>
      <c r="B1335" s="168"/>
      <c r="C1335" s="175"/>
      <c r="D1335" s="171"/>
      <c r="E1335" s="176"/>
    </row>
    <row r="1336" spans="1:5" x14ac:dyDescent="0.3">
      <c r="A1336" s="168"/>
      <c r="B1336" s="168"/>
      <c r="C1336" s="175"/>
      <c r="D1336" s="171"/>
      <c r="E1336" s="176"/>
    </row>
    <row r="1337" spans="1:5" x14ac:dyDescent="0.3">
      <c r="A1337" s="168"/>
      <c r="B1337" s="168"/>
      <c r="C1337" s="175"/>
      <c r="D1337" s="171"/>
      <c r="E1337" s="176"/>
    </row>
    <row r="1338" spans="1:5" x14ac:dyDescent="0.3">
      <c r="A1338" s="168"/>
      <c r="B1338" s="168"/>
      <c r="C1338" s="175"/>
      <c r="D1338" s="171"/>
      <c r="E1338" s="176"/>
    </row>
    <row r="1339" spans="1:5" x14ac:dyDescent="0.3">
      <c r="A1339" s="168"/>
      <c r="B1339" s="168"/>
      <c r="C1339" s="175"/>
      <c r="D1339" s="171"/>
      <c r="E1339" s="176"/>
    </row>
    <row r="1340" spans="1:5" x14ac:dyDescent="0.3">
      <c r="A1340" s="168"/>
      <c r="B1340" s="168"/>
      <c r="C1340" s="175"/>
      <c r="D1340" s="171"/>
      <c r="E1340" s="176"/>
    </row>
    <row r="1341" spans="1:5" x14ac:dyDescent="0.3">
      <c r="A1341" s="168"/>
      <c r="B1341" s="168"/>
      <c r="C1341" s="175"/>
      <c r="D1341" s="171"/>
      <c r="E1341" s="176"/>
    </row>
    <row r="1342" spans="1:5" x14ac:dyDescent="0.3">
      <c r="A1342" s="168"/>
      <c r="B1342" s="168"/>
      <c r="C1342" s="175"/>
      <c r="D1342" s="171"/>
      <c r="E1342" s="176"/>
    </row>
    <row r="1343" spans="1:5" x14ac:dyDescent="0.3">
      <c r="A1343" s="168"/>
      <c r="B1343" s="168"/>
      <c r="C1343" s="175"/>
      <c r="D1343" s="171"/>
      <c r="E1343" s="176"/>
    </row>
    <row r="1344" spans="1:5" x14ac:dyDescent="0.3">
      <c r="A1344" s="168"/>
      <c r="B1344" s="168"/>
      <c r="C1344" s="175"/>
      <c r="D1344" s="171"/>
      <c r="E1344" s="176"/>
    </row>
    <row r="1345" spans="1:5" x14ac:dyDescent="0.3">
      <c r="A1345" s="168"/>
      <c r="B1345" s="168"/>
      <c r="C1345" s="175"/>
      <c r="D1345" s="171"/>
      <c r="E1345" s="176"/>
    </row>
    <row r="1346" spans="1:5" x14ac:dyDescent="0.3">
      <c r="A1346" s="168"/>
      <c r="B1346" s="168"/>
      <c r="C1346" s="175"/>
      <c r="D1346" s="171"/>
      <c r="E1346" s="176"/>
    </row>
    <row r="1347" spans="1:5" x14ac:dyDescent="0.3">
      <c r="A1347" s="168"/>
      <c r="B1347" s="168"/>
      <c r="C1347" s="175"/>
      <c r="D1347" s="171"/>
      <c r="E1347" s="176"/>
    </row>
    <row r="1348" spans="1:5" x14ac:dyDescent="0.3">
      <c r="A1348" s="168"/>
      <c r="B1348" s="168"/>
      <c r="C1348" s="175"/>
      <c r="D1348" s="171"/>
      <c r="E1348" s="176"/>
    </row>
    <row r="1349" spans="1:5" x14ac:dyDescent="0.3">
      <c r="A1349" s="168"/>
      <c r="B1349" s="168"/>
      <c r="C1349" s="175"/>
      <c r="D1349" s="171"/>
      <c r="E1349" s="176"/>
    </row>
    <row r="1350" spans="1:5" x14ac:dyDescent="0.3">
      <c r="A1350" s="168"/>
      <c r="B1350" s="168"/>
      <c r="C1350" s="175"/>
      <c r="D1350" s="171"/>
      <c r="E1350" s="176"/>
    </row>
    <row r="1351" spans="1:5" x14ac:dyDescent="0.3">
      <c r="A1351" s="168"/>
      <c r="B1351" s="168"/>
      <c r="C1351" s="175"/>
      <c r="D1351" s="171"/>
      <c r="E1351" s="176"/>
    </row>
    <row r="1352" spans="1:5" x14ac:dyDescent="0.3">
      <c r="A1352" s="168"/>
      <c r="B1352" s="168"/>
      <c r="C1352" s="175"/>
      <c r="D1352" s="171"/>
      <c r="E1352" s="176"/>
    </row>
    <row r="1353" spans="1:5" x14ac:dyDescent="0.3">
      <c r="A1353" s="168"/>
      <c r="B1353" s="168"/>
      <c r="C1353" s="175"/>
      <c r="D1353" s="171"/>
      <c r="E1353" s="176"/>
    </row>
    <row r="1354" spans="1:5" x14ac:dyDescent="0.3">
      <c r="A1354" s="168"/>
      <c r="B1354" s="168"/>
      <c r="C1354" s="175"/>
      <c r="D1354" s="171"/>
      <c r="E1354" s="176"/>
    </row>
    <row r="1355" spans="1:5" x14ac:dyDescent="0.3">
      <c r="A1355" s="168"/>
      <c r="B1355" s="168"/>
      <c r="C1355" s="175"/>
      <c r="D1355" s="171"/>
      <c r="E1355" s="171"/>
    </row>
    <row r="1356" spans="1:5" x14ac:dyDescent="0.3">
      <c r="A1356" s="168"/>
      <c r="B1356" s="168"/>
      <c r="C1356" s="175"/>
      <c r="D1356" s="171"/>
      <c r="E1356" s="176"/>
    </row>
    <row r="1357" spans="1:5" x14ac:dyDescent="0.3">
      <c r="A1357" s="168"/>
      <c r="B1357" s="168"/>
      <c r="C1357" s="175"/>
      <c r="D1357" s="171"/>
      <c r="E1357" s="176"/>
    </row>
    <row r="1358" spans="1:5" x14ac:dyDescent="0.3">
      <c r="A1358" s="168"/>
      <c r="B1358" s="168"/>
      <c r="C1358" s="175"/>
      <c r="D1358" s="171"/>
      <c r="E1358" s="176"/>
    </row>
    <row r="1359" spans="1:5" x14ac:dyDescent="0.3">
      <c r="A1359" s="168"/>
      <c r="B1359" s="168"/>
      <c r="C1359" s="175"/>
      <c r="D1359" s="171"/>
      <c r="E1359" s="176"/>
    </row>
    <row r="1360" spans="1:5" x14ac:dyDescent="0.3">
      <c r="A1360" s="168"/>
      <c r="B1360" s="168"/>
      <c r="C1360" s="175"/>
      <c r="D1360" s="171"/>
      <c r="E1360" s="176"/>
    </row>
    <row r="1361" spans="1:5" x14ac:dyDescent="0.3">
      <c r="A1361" s="168"/>
      <c r="B1361" s="168"/>
      <c r="C1361" s="175"/>
      <c r="D1361" s="171"/>
      <c r="E1361" s="176"/>
    </row>
    <row r="1362" spans="1:5" x14ac:dyDescent="0.3">
      <c r="A1362" s="168"/>
      <c r="B1362" s="168"/>
      <c r="C1362" s="175"/>
      <c r="D1362" s="171"/>
      <c r="E1362" s="176"/>
    </row>
    <row r="1363" spans="1:5" x14ac:dyDescent="0.3">
      <c r="A1363" s="168"/>
      <c r="B1363" s="168"/>
      <c r="C1363" s="175"/>
      <c r="D1363" s="171"/>
      <c r="E1363" s="176"/>
    </row>
    <row r="1364" spans="1:5" x14ac:dyDescent="0.3">
      <c r="A1364" s="168"/>
      <c r="B1364" s="168"/>
      <c r="C1364" s="175"/>
      <c r="D1364" s="171"/>
      <c r="E1364" s="176"/>
    </row>
    <row r="1365" spans="1:5" x14ac:dyDescent="0.3">
      <c r="A1365" s="168"/>
      <c r="B1365" s="168"/>
      <c r="C1365" s="175"/>
      <c r="D1365" s="171"/>
      <c r="E1365" s="176"/>
    </row>
    <row r="1366" spans="1:5" x14ac:dyDescent="0.3">
      <c r="A1366" s="168"/>
      <c r="B1366" s="168"/>
      <c r="C1366" s="175"/>
      <c r="D1366" s="171"/>
      <c r="E1366" s="176"/>
    </row>
    <row r="1367" spans="1:5" x14ac:dyDescent="0.3">
      <c r="A1367" s="168"/>
      <c r="B1367" s="168"/>
      <c r="C1367" s="175"/>
      <c r="D1367" s="171"/>
      <c r="E1367" s="176"/>
    </row>
    <row r="1368" spans="1:5" x14ac:dyDescent="0.3">
      <c r="A1368" s="168"/>
      <c r="B1368" s="168"/>
      <c r="C1368" s="175"/>
      <c r="D1368" s="171"/>
      <c r="E1368" s="176"/>
    </row>
    <row r="1369" spans="1:5" x14ac:dyDescent="0.3">
      <c r="A1369" s="168"/>
      <c r="B1369" s="168"/>
      <c r="C1369" s="175"/>
      <c r="D1369" s="171"/>
      <c r="E1369" s="176"/>
    </row>
    <row r="1370" spans="1:5" x14ac:dyDescent="0.3">
      <c r="A1370" s="168"/>
      <c r="B1370" s="168"/>
      <c r="C1370" s="175"/>
      <c r="D1370" s="171"/>
      <c r="E1370" s="176"/>
    </row>
    <row r="1371" spans="1:5" x14ac:dyDescent="0.3">
      <c r="A1371" s="168"/>
      <c r="B1371" s="168"/>
      <c r="C1371" s="175"/>
      <c r="D1371" s="171"/>
      <c r="E1371" s="176"/>
    </row>
    <row r="1372" spans="1:5" x14ac:dyDescent="0.3">
      <c r="A1372" s="168"/>
      <c r="B1372" s="168"/>
      <c r="C1372" s="175"/>
      <c r="D1372" s="171"/>
      <c r="E1372" s="176"/>
    </row>
    <row r="1373" spans="1:5" x14ac:dyDescent="0.3">
      <c r="A1373" s="168"/>
      <c r="B1373" s="168"/>
      <c r="C1373" s="175"/>
      <c r="D1373" s="171"/>
      <c r="E1373" s="176"/>
    </row>
    <row r="1374" spans="1:5" x14ac:dyDescent="0.3">
      <c r="A1374" s="168"/>
      <c r="B1374" s="168"/>
      <c r="C1374" s="175"/>
      <c r="D1374" s="171"/>
      <c r="E1374" s="176"/>
    </row>
    <row r="1375" spans="1:5" x14ac:dyDescent="0.3">
      <c r="A1375" s="168"/>
      <c r="B1375" s="168"/>
      <c r="C1375" s="175"/>
      <c r="D1375" s="171"/>
      <c r="E1375" s="176"/>
    </row>
    <row r="1376" spans="1:5" x14ac:dyDescent="0.3">
      <c r="A1376" s="168"/>
      <c r="B1376" s="168"/>
      <c r="C1376" s="175"/>
      <c r="D1376" s="171"/>
      <c r="E1376" s="176"/>
    </row>
    <row r="1377" spans="1:5" x14ac:dyDescent="0.3">
      <c r="A1377" s="168"/>
      <c r="B1377" s="168"/>
      <c r="C1377" s="175"/>
      <c r="D1377" s="171"/>
      <c r="E1377" s="176"/>
    </row>
    <row r="1378" spans="1:5" x14ac:dyDescent="0.3">
      <c r="A1378" s="168"/>
      <c r="B1378" s="168"/>
      <c r="C1378" s="175"/>
      <c r="D1378" s="171"/>
      <c r="E1378" s="176"/>
    </row>
    <row r="1379" spans="1:5" x14ac:dyDescent="0.3">
      <c r="A1379" s="168"/>
      <c r="B1379" s="168"/>
      <c r="C1379" s="175"/>
      <c r="D1379" s="171"/>
      <c r="E1379" s="176"/>
    </row>
    <row r="1380" spans="1:5" x14ac:dyDescent="0.3">
      <c r="A1380" s="168"/>
      <c r="B1380" s="168"/>
      <c r="C1380" s="175"/>
      <c r="D1380" s="171"/>
      <c r="E1380" s="176"/>
    </row>
    <row r="1381" spans="1:5" x14ac:dyDescent="0.3">
      <c r="A1381" s="168"/>
      <c r="B1381" s="168"/>
      <c r="C1381" s="175"/>
      <c r="D1381" s="171"/>
      <c r="E1381" s="176"/>
    </row>
    <row r="1382" spans="1:5" x14ac:dyDescent="0.3">
      <c r="A1382" s="168"/>
      <c r="B1382" s="168"/>
      <c r="C1382" s="175"/>
      <c r="D1382" s="171"/>
      <c r="E1382" s="176"/>
    </row>
    <row r="1383" spans="1:5" x14ac:dyDescent="0.3">
      <c r="A1383" s="168"/>
      <c r="B1383" s="168"/>
      <c r="C1383" s="175"/>
      <c r="D1383" s="171"/>
      <c r="E1383" s="176"/>
    </row>
    <row r="1384" spans="1:5" x14ac:dyDescent="0.3">
      <c r="A1384" s="168"/>
      <c r="B1384" s="168"/>
      <c r="C1384" s="175"/>
      <c r="D1384" s="171"/>
      <c r="E1384" s="176"/>
    </row>
    <row r="1385" spans="1:5" x14ac:dyDescent="0.3">
      <c r="A1385" s="168"/>
      <c r="B1385" s="168"/>
      <c r="C1385" s="175"/>
      <c r="D1385" s="171"/>
      <c r="E1385" s="176"/>
    </row>
    <row r="1386" spans="1:5" x14ac:dyDescent="0.3">
      <c r="A1386" s="168"/>
      <c r="B1386" s="168"/>
      <c r="C1386" s="175"/>
      <c r="D1386" s="171"/>
      <c r="E1386" s="176"/>
    </row>
    <row r="1387" spans="1:5" x14ac:dyDescent="0.3">
      <c r="A1387" s="168"/>
      <c r="B1387" s="168"/>
      <c r="C1387" s="175"/>
      <c r="D1387" s="171"/>
      <c r="E1387" s="176"/>
    </row>
    <row r="1388" spans="1:5" x14ac:dyDescent="0.3">
      <c r="A1388" s="168"/>
      <c r="B1388" s="168"/>
      <c r="C1388" s="175"/>
      <c r="D1388" s="171"/>
      <c r="E1388" s="176"/>
    </row>
    <row r="1389" spans="1:5" x14ac:dyDescent="0.3">
      <c r="A1389" s="168"/>
      <c r="B1389" s="168"/>
      <c r="C1389" s="175"/>
      <c r="D1389" s="171"/>
      <c r="E1389" s="176"/>
    </row>
    <row r="1390" spans="1:5" x14ac:dyDescent="0.3">
      <c r="A1390" s="168"/>
      <c r="B1390" s="168"/>
      <c r="C1390" s="175"/>
      <c r="D1390" s="171"/>
      <c r="E1390" s="176"/>
    </row>
    <row r="1391" spans="1:5" x14ac:dyDescent="0.3">
      <c r="A1391" s="168"/>
      <c r="B1391" s="168"/>
      <c r="C1391" s="175"/>
      <c r="D1391" s="171"/>
      <c r="E1391" s="171"/>
    </row>
    <row r="1392" spans="1:5" x14ac:dyDescent="0.3">
      <c r="A1392" s="168"/>
      <c r="B1392" s="168"/>
      <c r="C1392" s="175"/>
      <c r="D1392" s="171"/>
      <c r="E1392" s="176"/>
    </row>
    <row r="1393" spans="1:5" x14ac:dyDescent="0.3">
      <c r="A1393" s="168"/>
      <c r="B1393" s="168"/>
      <c r="C1393" s="175"/>
      <c r="D1393" s="171"/>
      <c r="E1393" s="176"/>
    </row>
    <row r="1394" spans="1:5" x14ac:dyDescent="0.3">
      <c r="A1394" s="168"/>
      <c r="B1394" s="168"/>
      <c r="C1394" s="175"/>
      <c r="D1394" s="171"/>
      <c r="E1394" s="176"/>
    </row>
    <row r="1395" spans="1:5" x14ac:dyDescent="0.3">
      <c r="A1395" s="168"/>
      <c r="B1395" s="168"/>
      <c r="C1395" s="175"/>
      <c r="D1395" s="171"/>
      <c r="E1395" s="176"/>
    </row>
    <row r="1396" spans="1:5" x14ac:dyDescent="0.3">
      <c r="A1396" s="168"/>
      <c r="B1396" s="168"/>
      <c r="C1396" s="175"/>
      <c r="D1396" s="171"/>
      <c r="E1396" s="176"/>
    </row>
    <row r="1397" spans="1:5" x14ac:dyDescent="0.3">
      <c r="A1397" s="168"/>
      <c r="B1397" s="168"/>
      <c r="C1397" s="175"/>
      <c r="D1397" s="171"/>
      <c r="E1397" s="176"/>
    </row>
    <row r="1398" spans="1:5" x14ac:dyDescent="0.3">
      <c r="A1398" s="168"/>
      <c r="B1398" s="168"/>
      <c r="C1398" s="175"/>
      <c r="D1398" s="171"/>
      <c r="E1398" s="176"/>
    </row>
    <row r="1399" spans="1:5" x14ac:dyDescent="0.3">
      <c r="A1399" s="168"/>
      <c r="B1399" s="168"/>
      <c r="C1399" s="175"/>
      <c r="D1399" s="171"/>
      <c r="E1399" s="176"/>
    </row>
    <row r="1400" spans="1:5" x14ac:dyDescent="0.3">
      <c r="A1400" s="168"/>
      <c r="B1400" s="168"/>
      <c r="C1400" s="175"/>
      <c r="D1400" s="171"/>
      <c r="E1400" s="176"/>
    </row>
    <row r="1401" spans="1:5" x14ac:dyDescent="0.3">
      <c r="A1401" s="168"/>
      <c r="B1401" s="168"/>
      <c r="C1401" s="175"/>
      <c r="D1401" s="171"/>
      <c r="E1401" s="176"/>
    </row>
    <row r="1402" spans="1:5" x14ac:dyDescent="0.3">
      <c r="A1402" s="168"/>
      <c r="B1402" s="168"/>
      <c r="C1402" s="175"/>
      <c r="D1402" s="171"/>
      <c r="E1402" s="176"/>
    </row>
    <row r="1403" spans="1:5" x14ac:dyDescent="0.3">
      <c r="A1403" s="168"/>
      <c r="B1403" s="168"/>
      <c r="C1403" s="175"/>
      <c r="D1403" s="171"/>
      <c r="E1403" s="176"/>
    </row>
    <row r="1404" spans="1:5" x14ac:dyDescent="0.3">
      <c r="A1404" s="168"/>
      <c r="B1404" s="168"/>
      <c r="C1404" s="175"/>
      <c r="D1404" s="171"/>
      <c r="E1404" s="176"/>
    </row>
    <row r="1405" spans="1:5" x14ac:dyDescent="0.3">
      <c r="A1405" s="168"/>
      <c r="B1405" s="168"/>
      <c r="C1405" s="175"/>
      <c r="D1405" s="171"/>
      <c r="E1405" s="176"/>
    </row>
    <row r="1406" spans="1:5" x14ac:dyDescent="0.3">
      <c r="A1406" s="168"/>
      <c r="B1406" s="168"/>
      <c r="C1406" s="175"/>
      <c r="D1406" s="171"/>
      <c r="E1406" s="176"/>
    </row>
    <row r="1407" spans="1:5" x14ac:dyDescent="0.3">
      <c r="A1407" s="168"/>
      <c r="B1407" s="168"/>
      <c r="C1407" s="175"/>
      <c r="D1407" s="171"/>
      <c r="E1407" s="176"/>
    </row>
    <row r="1408" spans="1:5" x14ac:dyDescent="0.3">
      <c r="A1408" s="168"/>
      <c r="B1408" s="168"/>
      <c r="C1408" s="175"/>
      <c r="D1408" s="171"/>
      <c r="E1408" s="176"/>
    </row>
    <row r="1409" spans="1:5" x14ac:dyDescent="0.3">
      <c r="A1409" s="168"/>
      <c r="B1409" s="168"/>
      <c r="C1409" s="175"/>
      <c r="D1409" s="171"/>
      <c r="E1409" s="176"/>
    </row>
    <row r="1410" spans="1:5" x14ac:dyDescent="0.3">
      <c r="A1410" s="168"/>
      <c r="B1410" s="168"/>
      <c r="C1410" s="175"/>
      <c r="D1410" s="171"/>
      <c r="E1410" s="176"/>
    </row>
    <row r="1411" spans="1:5" x14ac:dyDescent="0.3">
      <c r="A1411" s="168"/>
      <c r="B1411" s="168"/>
      <c r="C1411" s="175"/>
      <c r="D1411" s="171"/>
      <c r="E1411" s="176"/>
    </row>
    <row r="1412" spans="1:5" x14ac:dyDescent="0.3">
      <c r="A1412" s="168"/>
      <c r="B1412" s="168"/>
      <c r="C1412" s="175"/>
      <c r="D1412" s="171"/>
      <c r="E1412" s="176"/>
    </row>
    <row r="1413" spans="1:5" x14ac:dyDescent="0.3">
      <c r="A1413" s="168"/>
      <c r="B1413" s="168"/>
      <c r="C1413" s="175"/>
      <c r="D1413" s="171"/>
      <c r="E1413" s="176"/>
    </row>
    <row r="1414" spans="1:5" x14ac:dyDescent="0.3">
      <c r="A1414" s="168"/>
      <c r="B1414" s="168"/>
      <c r="C1414" s="175"/>
      <c r="D1414" s="171"/>
      <c r="E1414" s="176"/>
    </row>
    <row r="1415" spans="1:5" x14ac:dyDescent="0.3">
      <c r="A1415" s="168"/>
      <c r="B1415" s="168"/>
      <c r="C1415" s="175"/>
      <c r="D1415" s="171"/>
      <c r="E1415" s="176"/>
    </row>
    <row r="1416" spans="1:5" x14ac:dyDescent="0.3">
      <c r="A1416" s="168"/>
      <c r="B1416" s="168"/>
      <c r="C1416" s="175"/>
      <c r="D1416" s="171"/>
      <c r="E1416" s="176"/>
    </row>
    <row r="1417" spans="1:5" x14ac:dyDescent="0.3">
      <c r="A1417" s="168"/>
      <c r="B1417" s="168"/>
      <c r="C1417" s="175"/>
      <c r="D1417" s="171"/>
      <c r="E1417" s="176"/>
    </row>
    <row r="1418" spans="1:5" x14ac:dyDescent="0.3">
      <c r="A1418" s="168"/>
      <c r="B1418" s="168"/>
      <c r="C1418" s="175"/>
      <c r="D1418" s="171"/>
      <c r="E1418" s="176"/>
    </row>
    <row r="1419" spans="1:5" x14ac:dyDescent="0.3">
      <c r="A1419" s="168"/>
      <c r="B1419" s="168"/>
      <c r="C1419" s="175"/>
      <c r="D1419" s="171"/>
      <c r="E1419" s="176"/>
    </row>
    <row r="1420" spans="1:5" x14ac:dyDescent="0.3">
      <c r="A1420" s="168"/>
      <c r="B1420" s="168"/>
      <c r="C1420" s="175"/>
      <c r="D1420" s="171"/>
      <c r="E1420" s="176"/>
    </row>
    <row r="1421" spans="1:5" x14ac:dyDescent="0.3">
      <c r="A1421" s="168"/>
      <c r="B1421" s="168"/>
      <c r="C1421" s="175"/>
      <c r="D1421" s="171"/>
      <c r="E1421" s="176"/>
    </row>
    <row r="1422" spans="1:5" x14ac:dyDescent="0.3">
      <c r="A1422" s="168"/>
      <c r="B1422" s="168"/>
      <c r="C1422" s="175"/>
      <c r="D1422" s="171"/>
      <c r="E1422" s="176"/>
    </row>
    <row r="1423" spans="1:5" x14ac:dyDescent="0.3">
      <c r="A1423" s="168"/>
      <c r="B1423" s="168"/>
      <c r="C1423" s="175"/>
      <c r="D1423" s="171"/>
      <c r="E1423" s="176"/>
    </row>
    <row r="1424" spans="1:5" x14ac:dyDescent="0.3">
      <c r="A1424" s="168"/>
      <c r="B1424" s="168"/>
      <c r="C1424" s="175"/>
      <c r="D1424" s="171"/>
      <c r="E1424" s="176"/>
    </row>
    <row r="1425" spans="1:5" x14ac:dyDescent="0.3">
      <c r="A1425" s="168"/>
      <c r="B1425" s="168"/>
      <c r="C1425" s="175"/>
      <c r="D1425" s="171"/>
      <c r="E1425" s="176"/>
    </row>
    <row r="1426" spans="1:5" x14ac:dyDescent="0.3">
      <c r="A1426" s="168"/>
      <c r="B1426" s="168"/>
      <c r="C1426" s="175"/>
      <c r="D1426" s="171"/>
      <c r="E1426" s="176"/>
    </row>
    <row r="1427" spans="1:5" x14ac:dyDescent="0.3">
      <c r="A1427" s="168"/>
      <c r="B1427" s="168"/>
      <c r="C1427" s="175"/>
      <c r="D1427" s="171"/>
      <c r="E1427" s="176"/>
    </row>
    <row r="1428" spans="1:5" x14ac:dyDescent="0.3">
      <c r="A1428" s="168"/>
      <c r="B1428" s="168"/>
      <c r="C1428" s="175"/>
      <c r="D1428" s="171"/>
      <c r="E1428" s="176"/>
    </row>
    <row r="1429" spans="1:5" x14ac:dyDescent="0.3">
      <c r="A1429" s="168"/>
      <c r="B1429" s="168"/>
      <c r="C1429" s="175"/>
      <c r="D1429" s="171"/>
      <c r="E1429" s="176"/>
    </row>
    <row r="1430" spans="1:5" x14ac:dyDescent="0.3">
      <c r="A1430" s="168"/>
      <c r="B1430" s="168"/>
      <c r="C1430" s="175"/>
      <c r="D1430" s="171"/>
      <c r="E1430" s="176"/>
    </row>
    <row r="1431" spans="1:5" x14ac:dyDescent="0.3">
      <c r="A1431" s="168"/>
      <c r="B1431" s="168"/>
      <c r="C1431" s="175"/>
      <c r="D1431" s="171"/>
      <c r="E1431" s="176"/>
    </row>
    <row r="1432" spans="1:5" x14ac:dyDescent="0.3">
      <c r="A1432" s="168"/>
      <c r="B1432" s="168"/>
      <c r="C1432" s="175"/>
      <c r="D1432" s="171"/>
      <c r="E1432" s="176"/>
    </row>
    <row r="1433" spans="1:5" x14ac:dyDescent="0.3">
      <c r="A1433" s="168"/>
      <c r="B1433" s="168"/>
      <c r="C1433" s="175"/>
      <c r="D1433" s="171"/>
      <c r="E1433" s="176"/>
    </row>
    <row r="1434" spans="1:5" x14ac:dyDescent="0.3">
      <c r="A1434" s="168"/>
      <c r="B1434" s="168"/>
      <c r="C1434" s="175"/>
      <c r="D1434" s="171"/>
      <c r="E1434" s="176"/>
    </row>
    <row r="1435" spans="1:5" x14ac:dyDescent="0.3">
      <c r="A1435" s="168"/>
      <c r="B1435" s="168"/>
      <c r="C1435" s="175"/>
      <c r="D1435" s="171"/>
      <c r="E1435" s="176"/>
    </row>
    <row r="1436" spans="1:5" x14ac:dyDescent="0.3">
      <c r="A1436" s="168"/>
      <c r="B1436" s="168"/>
      <c r="C1436" s="175"/>
      <c r="D1436" s="171"/>
      <c r="E1436" s="176"/>
    </row>
    <row r="1437" spans="1:5" x14ac:dyDescent="0.3">
      <c r="A1437" s="168"/>
      <c r="B1437" s="168"/>
      <c r="C1437" s="175"/>
      <c r="D1437" s="171"/>
      <c r="E1437" s="176"/>
    </row>
    <row r="1438" spans="1:5" x14ac:dyDescent="0.3">
      <c r="A1438" s="168"/>
      <c r="B1438" s="168"/>
      <c r="C1438" s="175"/>
      <c r="D1438" s="171"/>
      <c r="E1438" s="176"/>
    </row>
    <row r="1439" spans="1:5" x14ac:dyDescent="0.3">
      <c r="A1439" s="168"/>
      <c r="B1439" s="168"/>
      <c r="C1439" s="175"/>
      <c r="D1439" s="171"/>
      <c r="E1439" s="176"/>
    </row>
    <row r="1440" spans="1:5" x14ac:dyDescent="0.3">
      <c r="A1440" s="168"/>
      <c r="B1440" s="168"/>
      <c r="C1440" s="175"/>
      <c r="D1440" s="171"/>
      <c r="E1440" s="176"/>
    </row>
    <row r="1441" spans="1:5" x14ac:dyDescent="0.3">
      <c r="A1441" s="168"/>
      <c r="B1441" s="168"/>
      <c r="C1441" s="175"/>
      <c r="D1441" s="171"/>
      <c r="E1441" s="176"/>
    </row>
    <row r="1442" spans="1:5" x14ac:dyDescent="0.3">
      <c r="A1442" s="168"/>
      <c r="B1442" s="168"/>
      <c r="C1442" s="175"/>
      <c r="D1442" s="171"/>
      <c r="E1442" s="176"/>
    </row>
    <row r="1443" spans="1:5" x14ac:dyDescent="0.3">
      <c r="A1443" s="168"/>
      <c r="B1443" s="168"/>
      <c r="C1443" s="175"/>
      <c r="D1443" s="171"/>
      <c r="E1443" s="176"/>
    </row>
    <row r="1444" spans="1:5" x14ac:dyDescent="0.3">
      <c r="A1444" s="168"/>
      <c r="B1444" s="168"/>
      <c r="C1444" s="175"/>
      <c r="D1444" s="171"/>
      <c r="E1444" s="176"/>
    </row>
    <row r="1445" spans="1:5" x14ac:dyDescent="0.3">
      <c r="A1445" s="168"/>
      <c r="B1445" s="168"/>
      <c r="C1445" s="175"/>
      <c r="D1445" s="171"/>
      <c r="E1445" s="176"/>
    </row>
    <row r="1446" spans="1:5" x14ac:dyDescent="0.3">
      <c r="A1446" s="168"/>
      <c r="B1446" s="168"/>
      <c r="C1446" s="175"/>
      <c r="D1446" s="171"/>
      <c r="E1446" s="176"/>
    </row>
    <row r="1447" spans="1:5" x14ac:dyDescent="0.3">
      <c r="A1447" s="168"/>
      <c r="B1447" s="168"/>
      <c r="C1447" s="175"/>
      <c r="D1447" s="171"/>
      <c r="E1447" s="176"/>
    </row>
    <row r="1448" spans="1:5" x14ac:dyDescent="0.3">
      <c r="A1448" s="168"/>
      <c r="B1448" s="168"/>
      <c r="C1448" s="175"/>
      <c r="D1448" s="171"/>
      <c r="E1448" s="176"/>
    </row>
    <row r="1449" spans="1:5" x14ac:dyDescent="0.3">
      <c r="A1449" s="168"/>
      <c r="B1449" s="168"/>
      <c r="C1449" s="175"/>
      <c r="D1449" s="171"/>
      <c r="E1449" s="176"/>
    </row>
    <row r="1450" spans="1:5" x14ac:dyDescent="0.3">
      <c r="A1450" s="168"/>
      <c r="B1450" s="168"/>
      <c r="C1450" s="175"/>
      <c r="D1450" s="171"/>
      <c r="E1450" s="176"/>
    </row>
    <row r="1451" spans="1:5" x14ac:dyDescent="0.3">
      <c r="A1451" s="168"/>
      <c r="B1451" s="168"/>
      <c r="C1451" s="175"/>
      <c r="D1451" s="171"/>
      <c r="E1451" s="176"/>
    </row>
    <row r="1452" spans="1:5" x14ac:dyDescent="0.3">
      <c r="A1452" s="168"/>
      <c r="B1452" s="168"/>
      <c r="C1452" s="175"/>
      <c r="D1452" s="171"/>
      <c r="E1452" s="176"/>
    </row>
    <row r="1453" spans="1:5" x14ac:dyDescent="0.3">
      <c r="A1453" s="168"/>
      <c r="B1453" s="168"/>
      <c r="C1453" s="175"/>
      <c r="D1453" s="171"/>
      <c r="E1453" s="176"/>
    </row>
    <row r="1454" spans="1:5" x14ac:dyDescent="0.3">
      <c r="A1454" s="168"/>
      <c r="B1454" s="168"/>
      <c r="C1454" s="175"/>
      <c r="D1454" s="171"/>
      <c r="E1454" s="176"/>
    </row>
    <row r="1455" spans="1:5" x14ac:dyDescent="0.3">
      <c r="A1455" s="168"/>
      <c r="B1455" s="168"/>
      <c r="C1455" s="175"/>
      <c r="D1455" s="171"/>
      <c r="E1455" s="176"/>
    </row>
    <row r="1456" spans="1:5" x14ac:dyDescent="0.3">
      <c r="A1456" s="168"/>
      <c r="B1456" s="168"/>
      <c r="C1456" s="175"/>
      <c r="D1456" s="171"/>
      <c r="E1456" s="176"/>
    </row>
    <row r="1457" spans="1:5" x14ac:dyDescent="0.3">
      <c r="A1457" s="168"/>
      <c r="B1457" s="168"/>
      <c r="C1457" s="175"/>
      <c r="D1457" s="171"/>
      <c r="E1457" s="176"/>
    </row>
    <row r="1458" spans="1:5" x14ac:dyDescent="0.3">
      <c r="A1458" s="168"/>
      <c r="B1458" s="168"/>
      <c r="C1458" s="175"/>
      <c r="D1458" s="171"/>
      <c r="E1458" s="176"/>
    </row>
    <row r="1459" spans="1:5" x14ac:dyDescent="0.3">
      <c r="A1459" s="168"/>
      <c r="B1459" s="168"/>
      <c r="C1459" s="175"/>
      <c r="D1459" s="171"/>
      <c r="E1459" s="176"/>
    </row>
    <row r="1460" spans="1:5" x14ac:dyDescent="0.3">
      <c r="A1460" s="168"/>
      <c r="B1460" s="168"/>
      <c r="C1460" s="175"/>
      <c r="D1460" s="171"/>
      <c r="E1460" s="176"/>
    </row>
    <row r="1461" spans="1:5" x14ac:dyDescent="0.3">
      <c r="A1461" s="168"/>
      <c r="B1461" s="168"/>
      <c r="C1461" s="175"/>
      <c r="D1461" s="171"/>
      <c r="E1461" s="176"/>
    </row>
    <row r="1462" spans="1:5" x14ac:dyDescent="0.3">
      <c r="A1462" s="168"/>
      <c r="B1462" s="168"/>
      <c r="C1462" s="175"/>
      <c r="D1462" s="171"/>
      <c r="E1462" s="176"/>
    </row>
    <row r="1463" spans="1:5" x14ac:dyDescent="0.3">
      <c r="A1463" s="168"/>
      <c r="B1463" s="168"/>
      <c r="C1463" s="175"/>
      <c r="D1463" s="171"/>
      <c r="E1463" s="176"/>
    </row>
    <row r="1464" spans="1:5" x14ac:dyDescent="0.3">
      <c r="A1464" s="168"/>
      <c r="B1464" s="168"/>
      <c r="C1464" s="175"/>
      <c r="D1464" s="171"/>
      <c r="E1464" s="176"/>
    </row>
    <row r="1465" spans="1:5" x14ac:dyDescent="0.3">
      <c r="A1465" s="168"/>
      <c r="B1465" s="168"/>
      <c r="C1465" s="175"/>
      <c r="D1465" s="171"/>
      <c r="E1465" s="176"/>
    </row>
    <row r="1466" spans="1:5" x14ac:dyDescent="0.3">
      <c r="A1466" s="168"/>
      <c r="B1466" s="168"/>
      <c r="C1466" s="175"/>
      <c r="D1466" s="171"/>
      <c r="E1466" s="176"/>
    </row>
    <row r="1467" spans="1:5" x14ac:dyDescent="0.3">
      <c r="A1467" s="168"/>
      <c r="B1467" s="168"/>
      <c r="C1467" s="175"/>
      <c r="D1467" s="171"/>
      <c r="E1467" s="176"/>
    </row>
    <row r="1468" spans="1:5" x14ac:dyDescent="0.3">
      <c r="A1468" s="168"/>
      <c r="B1468" s="168"/>
      <c r="C1468" s="175"/>
      <c r="D1468" s="171"/>
      <c r="E1468" s="176"/>
    </row>
    <row r="1469" spans="1:5" x14ac:dyDescent="0.3">
      <c r="A1469" s="168"/>
      <c r="B1469" s="168"/>
      <c r="C1469" s="175"/>
      <c r="D1469" s="171"/>
      <c r="E1469" s="176"/>
    </row>
    <row r="1470" spans="1:5" x14ac:dyDescent="0.3">
      <c r="A1470" s="168"/>
      <c r="B1470" s="168"/>
      <c r="C1470" s="175"/>
      <c r="D1470" s="171"/>
      <c r="E1470" s="176"/>
    </row>
    <row r="1471" spans="1:5" x14ac:dyDescent="0.3">
      <c r="A1471" s="168"/>
      <c r="B1471" s="168"/>
      <c r="C1471" s="175"/>
      <c r="D1471" s="171"/>
      <c r="E1471" s="176"/>
    </row>
    <row r="1472" spans="1:5" x14ac:dyDescent="0.3">
      <c r="A1472" s="168"/>
      <c r="B1472" s="168"/>
      <c r="C1472" s="175"/>
      <c r="D1472" s="171"/>
      <c r="E1472" s="176"/>
    </row>
    <row r="1473" spans="1:5" x14ac:dyDescent="0.3">
      <c r="A1473" s="168"/>
      <c r="B1473" s="168"/>
      <c r="C1473" s="175"/>
      <c r="D1473" s="171"/>
      <c r="E1473" s="176"/>
    </row>
    <row r="1474" spans="1:5" x14ac:dyDescent="0.3">
      <c r="A1474" s="168"/>
      <c r="B1474" s="168"/>
      <c r="C1474" s="175"/>
      <c r="D1474" s="171"/>
      <c r="E1474" s="176"/>
    </row>
    <row r="1475" spans="1:5" x14ac:dyDescent="0.3">
      <c r="A1475" s="168"/>
      <c r="B1475" s="168"/>
      <c r="C1475" s="175"/>
      <c r="D1475" s="171"/>
      <c r="E1475" s="176"/>
    </row>
    <row r="1476" spans="1:5" x14ac:dyDescent="0.3">
      <c r="A1476" s="168"/>
      <c r="B1476" s="168"/>
      <c r="C1476" s="175"/>
      <c r="D1476" s="171"/>
      <c r="E1476" s="176"/>
    </row>
    <row r="1477" spans="1:5" x14ac:dyDescent="0.3">
      <c r="A1477" s="168"/>
      <c r="B1477" s="168"/>
      <c r="C1477" s="175"/>
      <c r="D1477" s="171"/>
      <c r="E1477" s="176"/>
    </row>
    <row r="1478" spans="1:5" x14ac:dyDescent="0.3">
      <c r="A1478" s="168"/>
      <c r="B1478" s="168"/>
      <c r="C1478" s="175"/>
      <c r="D1478" s="171"/>
      <c r="E1478" s="176"/>
    </row>
    <row r="1479" spans="1:5" x14ac:dyDescent="0.3">
      <c r="A1479" s="168"/>
      <c r="B1479" s="168"/>
      <c r="C1479" s="175"/>
      <c r="D1479" s="171"/>
      <c r="E1479" s="176"/>
    </row>
    <row r="1480" spans="1:5" x14ac:dyDescent="0.3">
      <c r="A1480" s="168"/>
      <c r="B1480" s="168"/>
      <c r="C1480" s="175"/>
      <c r="D1480" s="171"/>
      <c r="E1480" s="176"/>
    </row>
    <row r="1481" spans="1:5" x14ac:dyDescent="0.3">
      <c r="A1481" s="168"/>
      <c r="B1481" s="168"/>
      <c r="C1481" s="175"/>
      <c r="D1481" s="171"/>
      <c r="E1481" s="176"/>
    </row>
    <row r="1482" spans="1:5" x14ac:dyDescent="0.3">
      <c r="A1482" s="168"/>
      <c r="B1482" s="168"/>
      <c r="C1482" s="175"/>
      <c r="D1482" s="171"/>
      <c r="E1482" s="176"/>
    </row>
    <row r="1483" spans="1:5" x14ac:dyDescent="0.3">
      <c r="A1483" s="168"/>
      <c r="B1483" s="168"/>
      <c r="C1483" s="175"/>
      <c r="D1483" s="171"/>
      <c r="E1483" s="176"/>
    </row>
    <row r="1484" spans="1:5" x14ac:dyDescent="0.3">
      <c r="A1484" s="168"/>
      <c r="B1484" s="168"/>
      <c r="C1484" s="175"/>
      <c r="D1484" s="171"/>
      <c r="E1484" s="176"/>
    </row>
    <row r="1485" spans="1:5" x14ac:dyDescent="0.3">
      <c r="A1485" s="168"/>
      <c r="B1485" s="168"/>
      <c r="C1485" s="175"/>
      <c r="D1485" s="171"/>
      <c r="E1485" s="171"/>
    </row>
    <row r="1486" spans="1:5" x14ac:dyDescent="0.3">
      <c r="A1486" s="168"/>
      <c r="B1486" s="168"/>
      <c r="C1486" s="175"/>
      <c r="D1486" s="171"/>
      <c r="E1486" s="176"/>
    </row>
    <row r="1487" spans="1:5" x14ac:dyDescent="0.3">
      <c r="A1487" s="168"/>
      <c r="B1487" s="168"/>
      <c r="C1487" s="175"/>
      <c r="D1487" s="171"/>
      <c r="E1487" s="176"/>
    </row>
    <row r="1488" spans="1:5" x14ac:dyDescent="0.3">
      <c r="A1488" s="168"/>
      <c r="B1488" s="168"/>
      <c r="C1488" s="175"/>
      <c r="D1488" s="171"/>
      <c r="E1488" s="176"/>
    </row>
    <row r="1489" spans="1:5" x14ac:dyDescent="0.3">
      <c r="A1489" s="168"/>
      <c r="B1489" s="168"/>
      <c r="C1489" s="175"/>
      <c r="D1489" s="171"/>
      <c r="E1489" s="176"/>
    </row>
    <row r="1490" spans="1:5" x14ac:dyDescent="0.3">
      <c r="A1490" s="168"/>
      <c r="B1490" s="168"/>
      <c r="C1490" s="175"/>
      <c r="D1490" s="171"/>
      <c r="E1490" s="176"/>
    </row>
    <row r="1491" spans="1:5" x14ac:dyDescent="0.3">
      <c r="A1491" s="168"/>
      <c r="B1491" s="168"/>
      <c r="C1491" s="175"/>
      <c r="D1491" s="171"/>
      <c r="E1491" s="176"/>
    </row>
    <row r="1492" spans="1:5" x14ac:dyDescent="0.3">
      <c r="A1492" s="168"/>
      <c r="B1492" s="168"/>
      <c r="C1492" s="175"/>
      <c r="D1492" s="171"/>
      <c r="E1492" s="176"/>
    </row>
    <row r="1493" spans="1:5" x14ac:dyDescent="0.3">
      <c r="A1493" s="168"/>
      <c r="B1493" s="168"/>
      <c r="C1493" s="175"/>
      <c r="D1493" s="171"/>
      <c r="E1493" s="176"/>
    </row>
    <row r="1494" spans="1:5" x14ac:dyDescent="0.3">
      <c r="A1494" s="168"/>
      <c r="B1494" s="168"/>
      <c r="C1494" s="175"/>
      <c r="D1494" s="171"/>
      <c r="E1494" s="171"/>
    </row>
    <row r="1495" spans="1:5" x14ac:dyDescent="0.3">
      <c r="A1495" s="168"/>
      <c r="B1495" s="168"/>
      <c r="C1495" s="175"/>
      <c r="D1495" s="171"/>
      <c r="E1495" s="171"/>
    </row>
    <row r="1496" spans="1:5" x14ac:dyDescent="0.3">
      <c r="A1496" s="168"/>
      <c r="B1496" s="168"/>
      <c r="C1496" s="175"/>
      <c r="D1496" s="171"/>
      <c r="E1496" s="176"/>
    </row>
    <row r="1497" spans="1:5" x14ac:dyDescent="0.3">
      <c r="A1497" s="168"/>
      <c r="B1497" s="168"/>
      <c r="C1497" s="175"/>
      <c r="D1497" s="171"/>
      <c r="E1497" s="176"/>
    </row>
    <row r="1498" spans="1:5" x14ac:dyDescent="0.3">
      <c r="A1498" s="168"/>
      <c r="B1498" s="168"/>
      <c r="C1498" s="175"/>
      <c r="D1498" s="171"/>
      <c r="E1498" s="176"/>
    </row>
    <row r="1499" spans="1:5" x14ac:dyDescent="0.3">
      <c r="A1499" s="168"/>
      <c r="B1499" s="168"/>
      <c r="C1499" s="175"/>
      <c r="D1499" s="171"/>
      <c r="E1499" s="176"/>
    </row>
    <row r="1500" spans="1:5" x14ac:dyDescent="0.3">
      <c r="A1500" s="168"/>
      <c r="B1500" s="168"/>
      <c r="C1500" s="175"/>
      <c r="D1500" s="171"/>
      <c r="E1500" s="176"/>
    </row>
    <row r="1501" spans="1:5" x14ac:dyDescent="0.3">
      <c r="A1501" s="168"/>
      <c r="B1501" s="168"/>
      <c r="C1501" s="175"/>
      <c r="D1501" s="171"/>
      <c r="E1501" s="176"/>
    </row>
    <row r="1502" spans="1:5" x14ac:dyDescent="0.3">
      <c r="A1502" s="168"/>
      <c r="B1502" s="168"/>
      <c r="C1502" s="175"/>
      <c r="D1502" s="171"/>
      <c r="E1502" s="176"/>
    </row>
    <row r="1503" spans="1:5" x14ac:dyDescent="0.3">
      <c r="A1503" s="168"/>
      <c r="B1503" s="168"/>
      <c r="C1503" s="175"/>
      <c r="D1503" s="171"/>
      <c r="E1503" s="176"/>
    </row>
    <row r="1504" spans="1:5" x14ac:dyDescent="0.3">
      <c r="A1504" s="168"/>
      <c r="B1504" s="168"/>
      <c r="C1504" s="175"/>
      <c r="D1504" s="171"/>
      <c r="E1504" s="176"/>
    </row>
    <row r="1505" spans="1:5" x14ac:dyDescent="0.3">
      <c r="A1505" s="168"/>
      <c r="B1505" s="168"/>
      <c r="C1505" s="175"/>
      <c r="D1505" s="171"/>
      <c r="E1505" s="176"/>
    </row>
    <row r="1506" spans="1:5" x14ac:dyDescent="0.3">
      <c r="A1506" s="168"/>
      <c r="B1506" s="168"/>
      <c r="C1506" s="175"/>
      <c r="D1506" s="171"/>
      <c r="E1506" s="176"/>
    </row>
    <row r="1507" spans="1:5" x14ac:dyDescent="0.3">
      <c r="A1507" s="168"/>
      <c r="B1507" s="168"/>
      <c r="C1507" s="175"/>
      <c r="D1507" s="171"/>
      <c r="E1507" s="176"/>
    </row>
    <row r="1508" spans="1:5" x14ac:dyDescent="0.3">
      <c r="A1508" s="168"/>
      <c r="B1508" s="168"/>
      <c r="C1508" s="175"/>
      <c r="D1508" s="171"/>
      <c r="E1508" s="176"/>
    </row>
    <row r="1509" spans="1:5" x14ac:dyDescent="0.3">
      <c r="A1509" s="168"/>
      <c r="B1509" s="168"/>
      <c r="C1509" s="175"/>
      <c r="D1509" s="171"/>
      <c r="E1509" s="176"/>
    </row>
    <row r="1510" spans="1:5" x14ac:dyDescent="0.3">
      <c r="A1510" s="168"/>
      <c r="B1510" s="168"/>
      <c r="C1510" s="175"/>
      <c r="D1510" s="171"/>
      <c r="E1510" s="176"/>
    </row>
    <row r="1511" spans="1:5" x14ac:dyDescent="0.3">
      <c r="A1511" s="168"/>
      <c r="B1511" s="168"/>
      <c r="C1511" s="175"/>
      <c r="D1511" s="171"/>
      <c r="E1511" s="176"/>
    </row>
    <row r="1512" spans="1:5" x14ac:dyDescent="0.3">
      <c r="A1512" s="168"/>
      <c r="B1512" s="168"/>
      <c r="C1512" s="175"/>
      <c r="D1512" s="171"/>
      <c r="E1512" s="176"/>
    </row>
    <row r="1513" spans="1:5" x14ac:dyDescent="0.3">
      <c r="A1513" s="168"/>
      <c r="B1513" s="168"/>
      <c r="C1513" s="175"/>
      <c r="D1513" s="171"/>
      <c r="E1513" s="176"/>
    </row>
    <row r="1514" spans="1:5" x14ac:dyDescent="0.3">
      <c r="A1514" s="168"/>
      <c r="B1514" s="168"/>
      <c r="C1514" s="175"/>
      <c r="D1514" s="171"/>
      <c r="E1514" s="176"/>
    </row>
    <row r="1515" spans="1:5" x14ac:dyDescent="0.3">
      <c r="A1515" s="168"/>
      <c r="B1515" s="168"/>
      <c r="C1515" s="175"/>
      <c r="D1515" s="171"/>
      <c r="E1515" s="176"/>
    </row>
    <row r="1516" spans="1:5" x14ac:dyDescent="0.3">
      <c r="A1516" s="168"/>
      <c r="B1516" s="168"/>
      <c r="C1516" s="175"/>
      <c r="D1516" s="171"/>
      <c r="E1516" s="176"/>
    </row>
    <row r="1517" spans="1:5" x14ac:dyDescent="0.3">
      <c r="A1517" s="168"/>
      <c r="B1517" s="168"/>
      <c r="C1517" s="175"/>
      <c r="D1517" s="171"/>
      <c r="E1517" s="176"/>
    </row>
    <row r="1518" spans="1:5" x14ac:dyDescent="0.3">
      <c r="A1518" s="168"/>
      <c r="B1518" s="168"/>
      <c r="C1518" s="175"/>
      <c r="D1518" s="171"/>
      <c r="E1518" s="176"/>
    </row>
    <row r="1519" spans="1:5" x14ac:dyDescent="0.3">
      <c r="A1519" s="168"/>
      <c r="B1519" s="168"/>
      <c r="C1519" s="175"/>
      <c r="D1519" s="171"/>
      <c r="E1519" s="176"/>
    </row>
    <row r="1520" spans="1:5" x14ac:dyDescent="0.3">
      <c r="A1520" s="168"/>
      <c r="B1520" s="168"/>
      <c r="C1520" s="175"/>
      <c r="D1520" s="171"/>
      <c r="E1520" s="176"/>
    </row>
    <row r="1521" spans="1:5" x14ac:dyDescent="0.3">
      <c r="A1521" s="168"/>
      <c r="B1521" s="168"/>
      <c r="C1521" s="175"/>
      <c r="D1521" s="171"/>
      <c r="E1521" s="176"/>
    </row>
    <row r="1522" spans="1:5" x14ac:dyDescent="0.3">
      <c r="A1522" s="168"/>
      <c r="B1522" s="168"/>
      <c r="C1522" s="175"/>
      <c r="D1522" s="171"/>
      <c r="E1522" s="176"/>
    </row>
    <row r="1523" spans="1:5" x14ac:dyDescent="0.3">
      <c r="A1523" s="168"/>
      <c r="B1523" s="168"/>
      <c r="C1523" s="175"/>
      <c r="D1523" s="171"/>
      <c r="E1523" s="176"/>
    </row>
    <row r="1524" spans="1:5" x14ac:dyDescent="0.3">
      <c r="A1524" s="168"/>
      <c r="B1524" s="168"/>
      <c r="C1524" s="175"/>
      <c r="D1524" s="171"/>
      <c r="E1524" s="176"/>
    </row>
    <row r="1525" spans="1:5" x14ac:dyDescent="0.3">
      <c r="A1525" s="168"/>
      <c r="B1525" s="168"/>
      <c r="C1525" s="175"/>
      <c r="D1525" s="171"/>
      <c r="E1525" s="176"/>
    </row>
    <row r="1526" spans="1:5" x14ac:dyDescent="0.3">
      <c r="A1526" s="168"/>
      <c r="B1526" s="168"/>
      <c r="C1526" s="175"/>
      <c r="D1526" s="171"/>
      <c r="E1526" s="176"/>
    </row>
    <row r="1527" spans="1:5" x14ac:dyDescent="0.3">
      <c r="A1527" s="168"/>
      <c r="B1527" s="168"/>
      <c r="C1527" s="175"/>
      <c r="D1527" s="171"/>
      <c r="E1527" s="176"/>
    </row>
    <row r="1528" spans="1:5" x14ac:dyDescent="0.3">
      <c r="A1528" s="168"/>
      <c r="B1528" s="168"/>
      <c r="C1528" s="175"/>
      <c r="D1528" s="171"/>
      <c r="E1528" s="176"/>
    </row>
    <row r="1529" spans="1:5" x14ac:dyDescent="0.3">
      <c r="A1529" s="168"/>
      <c r="B1529" s="168"/>
      <c r="C1529" s="175"/>
      <c r="D1529" s="171"/>
      <c r="E1529" s="176"/>
    </row>
    <row r="1530" spans="1:5" x14ac:dyDescent="0.3">
      <c r="A1530" s="168"/>
      <c r="B1530" s="168"/>
      <c r="C1530" s="175"/>
      <c r="D1530" s="171"/>
      <c r="E1530" s="176"/>
    </row>
    <row r="1531" spans="1:5" x14ac:dyDescent="0.3">
      <c r="A1531" s="168"/>
      <c r="B1531" s="168"/>
      <c r="C1531" s="175"/>
      <c r="D1531" s="171"/>
      <c r="E1531" s="176"/>
    </row>
    <row r="1532" spans="1:5" x14ac:dyDescent="0.3">
      <c r="A1532" s="168"/>
      <c r="B1532" s="168"/>
      <c r="C1532" s="175"/>
      <c r="D1532" s="171"/>
      <c r="E1532" s="176"/>
    </row>
    <row r="1533" spans="1:5" x14ac:dyDescent="0.3">
      <c r="A1533" s="168"/>
      <c r="B1533" s="168"/>
      <c r="C1533" s="175"/>
      <c r="D1533" s="171"/>
      <c r="E1533" s="176"/>
    </row>
    <row r="1534" spans="1:5" x14ac:dyDescent="0.3">
      <c r="A1534" s="168"/>
      <c r="B1534" s="168"/>
      <c r="C1534" s="175"/>
      <c r="D1534" s="171"/>
      <c r="E1534" s="176"/>
    </row>
    <row r="1535" spans="1:5" x14ac:dyDescent="0.3">
      <c r="A1535" s="168"/>
      <c r="B1535" s="168"/>
      <c r="C1535" s="175"/>
      <c r="D1535" s="171"/>
      <c r="E1535" s="176"/>
    </row>
    <row r="1536" spans="1:5" x14ac:dyDescent="0.3">
      <c r="A1536" s="168"/>
      <c r="B1536" s="168"/>
      <c r="C1536" s="175"/>
      <c r="D1536" s="171"/>
      <c r="E1536" s="176"/>
    </row>
    <row r="1537" spans="1:5" x14ac:dyDescent="0.3">
      <c r="A1537" s="168"/>
      <c r="B1537" s="168"/>
      <c r="C1537" s="175"/>
      <c r="D1537" s="171"/>
      <c r="E1537" s="176"/>
    </row>
    <row r="1538" spans="1:5" x14ac:dyDescent="0.3">
      <c r="A1538" s="168"/>
      <c r="B1538" s="168"/>
      <c r="C1538" s="175"/>
      <c r="D1538" s="171"/>
      <c r="E1538" s="176"/>
    </row>
    <row r="1539" spans="1:5" x14ac:dyDescent="0.3">
      <c r="A1539" s="168"/>
      <c r="B1539" s="168"/>
      <c r="C1539" s="175"/>
      <c r="D1539" s="171"/>
      <c r="E1539" s="176"/>
    </row>
    <row r="1540" spans="1:5" x14ac:dyDescent="0.3">
      <c r="A1540" s="168"/>
      <c r="B1540" s="168"/>
      <c r="C1540" s="175"/>
      <c r="D1540" s="171"/>
      <c r="E1540" s="176"/>
    </row>
    <row r="1541" spans="1:5" x14ac:dyDescent="0.3">
      <c r="A1541" s="168"/>
      <c r="B1541" s="168"/>
      <c r="C1541" s="175"/>
      <c r="D1541" s="171"/>
      <c r="E1541" s="176"/>
    </row>
    <row r="1542" spans="1:5" x14ac:dyDescent="0.3">
      <c r="A1542" s="168"/>
      <c r="B1542" s="168"/>
      <c r="C1542" s="175"/>
      <c r="D1542" s="171"/>
      <c r="E1542" s="176"/>
    </row>
    <row r="1543" spans="1:5" x14ac:dyDescent="0.3">
      <c r="A1543" s="168"/>
      <c r="B1543" s="168"/>
      <c r="C1543" s="175"/>
      <c r="D1543" s="171"/>
      <c r="E1543" s="176"/>
    </row>
    <row r="1544" spans="1:5" x14ac:dyDescent="0.3">
      <c r="A1544" s="168"/>
      <c r="B1544" s="168"/>
      <c r="C1544" s="175"/>
      <c r="D1544" s="171"/>
      <c r="E1544" s="176"/>
    </row>
    <row r="1545" spans="1:5" x14ac:dyDescent="0.3">
      <c r="A1545" s="168"/>
      <c r="B1545" s="168"/>
      <c r="C1545" s="175"/>
      <c r="D1545" s="171"/>
      <c r="E1545" s="176"/>
    </row>
    <row r="1546" spans="1:5" x14ac:dyDescent="0.3">
      <c r="A1546" s="168"/>
      <c r="B1546" s="168"/>
      <c r="C1546" s="175"/>
      <c r="D1546" s="171"/>
      <c r="E1546" s="176"/>
    </row>
    <row r="1547" spans="1:5" x14ac:dyDescent="0.3">
      <c r="A1547" s="168"/>
      <c r="B1547" s="168"/>
      <c r="C1547" s="175"/>
      <c r="D1547" s="171"/>
      <c r="E1547" s="176"/>
    </row>
    <row r="1548" spans="1:5" x14ac:dyDescent="0.3">
      <c r="A1548" s="168"/>
      <c r="B1548" s="168"/>
      <c r="C1548" s="175"/>
      <c r="D1548" s="171"/>
      <c r="E1548" s="176"/>
    </row>
    <row r="1549" spans="1:5" x14ac:dyDescent="0.3">
      <c r="A1549" s="168"/>
      <c r="B1549" s="168"/>
      <c r="C1549" s="175"/>
      <c r="D1549" s="171"/>
      <c r="E1549" s="176"/>
    </row>
    <row r="1550" spans="1:5" x14ac:dyDescent="0.3">
      <c r="A1550" s="168"/>
      <c r="B1550" s="168"/>
      <c r="C1550" s="175"/>
      <c r="D1550" s="171"/>
      <c r="E1550" s="176"/>
    </row>
    <row r="1551" spans="1:5" x14ac:dyDescent="0.3">
      <c r="A1551" s="168"/>
      <c r="B1551" s="168"/>
      <c r="C1551" s="175"/>
      <c r="D1551" s="171"/>
      <c r="E1551" s="176"/>
    </row>
    <row r="1552" spans="1:5" x14ac:dyDescent="0.3">
      <c r="A1552" s="168"/>
      <c r="B1552" s="168"/>
      <c r="C1552" s="175"/>
      <c r="D1552" s="171"/>
      <c r="E1552" s="176"/>
    </row>
    <row r="1553" spans="1:5" x14ac:dyDescent="0.3">
      <c r="A1553" s="168"/>
      <c r="B1553" s="168"/>
      <c r="C1553" s="175"/>
      <c r="D1553" s="171"/>
      <c r="E1553" s="176"/>
    </row>
    <row r="1554" spans="1:5" x14ac:dyDescent="0.3">
      <c r="A1554" s="168"/>
      <c r="B1554" s="168"/>
      <c r="C1554" s="175"/>
      <c r="D1554" s="171"/>
      <c r="E1554" s="176"/>
    </row>
    <row r="1555" spans="1:5" x14ac:dyDescent="0.3">
      <c r="A1555" s="168"/>
      <c r="B1555" s="168"/>
      <c r="C1555" s="175"/>
      <c r="D1555" s="171"/>
      <c r="E1555" s="176"/>
    </row>
    <row r="1556" spans="1:5" x14ac:dyDescent="0.3">
      <c r="A1556" s="168"/>
      <c r="B1556" s="168"/>
      <c r="C1556" s="175"/>
      <c r="D1556" s="171"/>
      <c r="E1556" s="176"/>
    </row>
    <row r="1557" spans="1:5" x14ac:dyDescent="0.3">
      <c r="A1557" s="168"/>
      <c r="B1557" s="168"/>
      <c r="C1557" s="175"/>
      <c r="D1557" s="171"/>
      <c r="E1557" s="176"/>
    </row>
    <row r="1558" spans="1:5" x14ac:dyDescent="0.3">
      <c r="A1558" s="168"/>
      <c r="B1558" s="168"/>
      <c r="C1558" s="175"/>
      <c r="D1558" s="171"/>
      <c r="E1558" s="176"/>
    </row>
    <row r="1559" spans="1:5" x14ac:dyDescent="0.3">
      <c r="A1559" s="168"/>
      <c r="B1559" s="168"/>
      <c r="C1559" s="175"/>
      <c r="D1559" s="171"/>
      <c r="E1559" s="176"/>
    </row>
    <row r="1560" spans="1:5" x14ac:dyDescent="0.3">
      <c r="A1560" s="168"/>
      <c r="B1560" s="168"/>
      <c r="C1560" s="175"/>
      <c r="D1560" s="171"/>
      <c r="E1560" s="176"/>
    </row>
    <row r="1561" spans="1:5" x14ac:dyDescent="0.3">
      <c r="A1561" s="168"/>
      <c r="B1561" s="168"/>
      <c r="C1561" s="175"/>
      <c r="D1561" s="171"/>
      <c r="E1561" s="176"/>
    </row>
    <row r="1562" spans="1:5" x14ac:dyDescent="0.3">
      <c r="A1562" s="168"/>
      <c r="B1562" s="168"/>
      <c r="C1562" s="175"/>
      <c r="D1562" s="171"/>
      <c r="E1562" s="176"/>
    </row>
    <row r="1563" spans="1:5" x14ac:dyDescent="0.3">
      <c r="A1563" s="168"/>
      <c r="B1563" s="168"/>
      <c r="C1563" s="175"/>
      <c r="D1563" s="171"/>
      <c r="E1563" s="176"/>
    </row>
    <row r="1564" spans="1:5" x14ac:dyDescent="0.3">
      <c r="A1564" s="168"/>
      <c r="B1564" s="168"/>
      <c r="C1564" s="175"/>
      <c r="D1564" s="171"/>
      <c r="E1564" s="176"/>
    </row>
    <row r="1565" spans="1:5" x14ac:dyDescent="0.3">
      <c r="A1565" s="168"/>
      <c r="B1565" s="168"/>
      <c r="C1565" s="175"/>
      <c r="D1565" s="171"/>
      <c r="E1565" s="176"/>
    </row>
    <row r="1566" spans="1:5" x14ac:dyDescent="0.3">
      <c r="A1566" s="168"/>
      <c r="B1566" s="168"/>
      <c r="C1566" s="175"/>
      <c r="D1566" s="171"/>
      <c r="E1566" s="176"/>
    </row>
    <row r="1567" spans="1:5" x14ac:dyDescent="0.3">
      <c r="A1567" s="168"/>
      <c r="B1567" s="168"/>
      <c r="C1567" s="175"/>
      <c r="D1567" s="171"/>
      <c r="E1567" s="176"/>
    </row>
    <row r="1568" spans="1:5" x14ac:dyDescent="0.3">
      <c r="A1568" s="168"/>
      <c r="B1568" s="168"/>
      <c r="C1568" s="175"/>
      <c r="D1568" s="171"/>
      <c r="E1568" s="176"/>
    </row>
    <row r="1569" spans="1:5" x14ac:dyDescent="0.3">
      <c r="A1569" s="168"/>
      <c r="B1569" s="168"/>
      <c r="C1569" s="175"/>
      <c r="D1569" s="171"/>
      <c r="E1569" s="176"/>
    </row>
    <row r="1570" spans="1:5" x14ac:dyDescent="0.3">
      <c r="A1570" s="168"/>
      <c r="B1570" s="168"/>
      <c r="C1570" s="175"/>
      <c r="D1570" s="171"/>
      <c r="E1570" s="171"/>
    </row>
    <row r="1571" spans="1:5" x14ac:dyDescent="0.3">
      <c r="A1571" s="168"/>
      <c r="B1571" s="168"/>
      <c r="C1571" s="175"/>
      <c r="D1571" s="171"/>
      <c r="E1571" s="176"/>
    </row>
    <row r="1572" spans="1:5" x14ac:dyDescent="0.3">
      <c r="A1572" s="168"/>
      <c r="B1572" s="168"/>
      <c r="C1572" s="175"/>
      <c r="D1572" s="171"/>
      <c r="E1572" s="176"/>
    </row>
    <row r="1573" spans="1:5" x14ac:dyDescent="0.3">
      <c r="A1573" s="168"/>
      <c r="B1573" s="168"/>
      <c r="C1573" s="175"/>
      <c r="D1573" s="171"/>
      <c r="E1573" s="176"/>
    </row>
    <row r="1574" spans="1:5" x14ac:dyDescent="0.3">
      <c r="A1574" s="168"/>
      <c r="B1574" s="168"/>
      <c r="C1574" s="175"/>
      <c r="D1574" s="171"/>
      <c r="E1574" s="176"/>
    </row>
    <row r="1575" spans="1:5" x14ac:dyDescent="0.3">
      <c r="A1575" s="168"/>
      <c r="B1575" s="168"/>
      <c r="C1575" s="175"/>
      <c r="D1575" s="171"/>
      <c r="E1575" s="176"/>
    </row>
    <row r="1576" spans="1:5" x14ac:dyDescent="0.3">
      <c r="A1576" s="168"/>
      <c r="B1576" s="168"/>
      <c r="C1576" s="175"/>
      <c r="D1576" s="171"/>
      <c r="E1576" s="176"/>
    </row>
    <row r="1577" spans="1:5" x14ac:dyDescent="0.3">
      <c r="A1577" s="168"/>
      <c r="B1577" s="168"/>
      <c r="C1577" s="175"/>
      <c r="D1577" s="171"/>
      <c r="E1577" s="176"/>
    </row>
    <row r="1578" spans="1:5" x14ac:dyDescent="0.3">
      <c r="A1578" s="168"/>
      <c r="B1578" s="168"/>
      <c r="C1578" s="175"/>
      <c r="D1578" s="171"/>
      <c r="E1578" s="176"/>
    </row>
    <row r="1579" spans="1:5" x14ac:dyDescent="0.3">
      <c r="A1579" s="168"/>
      <c r="B1579" s="168"/>
      <c r="C1579" s="175"/>
      <c r="D1579" s="171"/>
      <c r="E1579" s="171"/>
    </row>
    <row r="1580" spans="1:5" x14ac:dyDescent="0.3">
      <c r="A1580" s="168"/>
      <c r="B1580" s="168"/>
      <c r="C1580" s="175"/>
      <c r="D1580" s="171"/>
      <c r="E1580" s="171"/>
    </row>
    <row r="1581" spans="1:5" x14ac:dyDescent="0.3">
      <c r="A1581" s="168"/>
      <c r="B1581" s="168"/>
      <c r="C1581" s="175"/>
      <c r="D1581" s="171"/>
      <c r="E1581" s="176"/>
    </row>
    <row r="1582" spans="1:5" x14ac:dyDescent="0.3">
      <c r="A1582" s="168"/>
      <c r="B1582" s="168"/>
      <c r="C1582" s="175"/>
      <c r="D1582" s="171"/>
      <c r="E1582" s="176"/>
    </row>
    <row r="1583" spans="1:5" x14ac:dyDescent="0.3">
      <c r="A1583" s="168"/>
      <c r="B1583" s="168"/>
      <c r="C1583" s="175"/>
      <c r="D1583" s="171"/>
      <c r="E1583" s="176"/>
    </row>
    <row r="1584" spans="1:5" x14ac:dyDescent="0.3">
      <c r="A1584" s="168"/>
      <c r="B1584" s="168"/>
      <c r="C1584" s="175"/>
      <c r="D1584" s="171"/>
      <c r="E1584" s="176"/>
    </row>
    <row r="1585" spans="1:5" x14ac:dyDescent="0.3">
      <c r="A1585" s="168"/>
      <c r="B1585" s="168"/>
      <c r="C1585" s="175"/>
      <c r="D1585" s="171"/>
      <c r="E1585" s="176"/>
    </row>
    <row r="1586" spans="1:5" x14ac:dyDescent="0.3">
      <c r="A1586" s="168"/>
      <c r="B1586" s="168"/>
      <c r="C1586" s="175"/>
      <c r="D1586" s="171"/>
      <c r="E1586" s="176"/>
    </row>
    <row r="1587" spans="1:5" x14ac:dyDescent="0.3">
      <c r="A1587" s="168"/>
      <c r="B1587" s="168"/>
      <c r="C1587" s="175"/>
      <c r="D1587" s="171"/>
      <c r="E1587" s="176"/>
    </row>
    <row r="1588" spans="1:5" x14ac:dyDescent="0.3">
      <c r="A1588" s="168"/>
      <c r="B1588" s="168"/>
      <c r="C1588" s="175"/>
      <c r="D1588" s="171"/>
      <c r="E1588" s="176"/>
    </row>
    <row r="1589" spans="1:5" x14ac:dyDescent="0.3">
      <c r="A1589" s="168"/>
      <c r="B1589" s="168"/>
      <c r="C1589" s="175"/>
      <c r="D1589" s="171"/>
      <c r="E1589" s="176"/>
    </row>
    <row r="1590" spans="1:5" x14ac:dyDescent="0.3">
      <c r="A1590" s="168"/>
      <c r="B1590" s="168"/>
      <c r="C1590" s="175"/>
      <c r="D1590" s="171"/>
      <c r="E1590" s="176"/>
    </row>
    <row r="1591" spans="1:5" x14ac:dyDescent="0.3">
      <c r="A1591" s="168"/>
      <c r="B1591" s="168"/>
      <c r="C1591" s="175"/>
      <c r="D1591" s="171"/>
      <c r="E1591" s="176"/>
    </row>
    <row r="1592" spans="1:5" x14ac:dyDescent="0.3">
      <c r="A1592" s="168"/>
      <c r="B1592" s="168"/>
      <c r="C1592" s="175"/>
      <c r="D1592" s="171"/>
      <c r="E1592" s="176"/>
    </row>
    <row r="1593" spans="1:5" x14ac:dyDescent="0.3">
      <c r="A1593" s="168"/>
      <c r="B1593" s="168"/>
      <c r="C1593" s="175"/>
      <c r="D1593" s="171"/>
      <c r="E1593" s="176"/>
    </row>
    <row r="1594" spans="1:5" x14ac:dyDescent="0.3">
      <c r="A1594" s="168"/>
      <c r="B1594" s="168"/>
      <c r="C1594" s="175"/>
      <c r="D1594" s="171"/>
      <c r="E1594" s="176"/>
    </row>
    <row r="1595" spans="1:5" x14ac:dyDescent="0.3">
      <c r="A1595" s="168"/>
      <c r="B1595" s="168"/>
      <c r="C1595" s="175"/>
      <c r="D1595" s="171"/>
      <c r="E1595" s="176"/>
    </row>
    <row r="1596" spans="1:5" x14ac:dyDescent="0.3">
      <c r="A1596" s="168"/>
      <c r="B1596" s="168"/>
      <c r="C1596" s="175"/>
      <c r="D1596" s="171"/>
      <c r="E1596" s="176"/>
    </row>
    <row r="1597" spans="1:5" x14ac:dyDescent="0.3">
      <c r="A1597" s="168"/>
      <c r="B1597" s="168"/>
      <c r="C1597" s="175"/>
      <c r="D1597" s="171"/>
      <c r="E1597" s="176"/>
    </row>
    <row r="1598" spans="1:5" x14ac:dyDescent="0.3">
      <c r="A1598" s="168"/>
      <c r="B1598" s="168"/>
      <c r="C1598" s="175"/>
      <c r="D1598" s="171"/>
      <c r="E1598" s="176"/>
    </row>
    <row r="1599" spans="1:5" x14ac:dyDescent="0.3">
      <c r="A1599" s="168"/>
      <c r="B1599" s="168"/>
      <c r="C1599" s="175"/>
      <c r="D1599" s="171"/>
      <c r="E1599" s="176"/>
    </row>
    <row r="1600" spans="1:5" x14ac:dyDescent="0.3">
      <c r="A1600" s="168"/>
      <c r="B1600" s="168"/>
      <c r="C1600" s="175"/>
      <c r="D1600" s="171"/>
      <c r="E1600" s="176"/>
    </row>
    <row r="1601" spans="1:5" x14ac:dyDescent="0.3">
      <c r="A1601" s="168"/>
      <c r="B1601" s="168"/>
      <c r="C1601" s="175"/>
      <c r="D1601" s="171"/>
      <c r="E1601" s="176"/>
    </row>
    <row r="1602" spans="1:5" x14ac:dyDescent="0.3">
      <c r="A1602" s="168"/>
      <c r="B1602" s="168"/>
      <c r="C1602" s="175"/>
      <c r="D1602" s="171"/>
      <c r="E1602" s="176"/>
    </row>
    <row r="1603" spans="1:5" x14ac:dyDescent="0.3">
      <c r="A1603" s="168"/>
      <c r="B1603" s="168"/>
      <c r="C1603" s="175"/>
      <c r="D1603" s="171"/>
      <c r="E1603" s="176"/>
    </row>
    <row r="1604" spans="1:5" x14ac:dyDescent="0.3">
      <c r="A1604" s="168"/>
      <c r="B1604" s="168"/>
      <c r="C1604" s="175"/>
      <c r="D1604" s="171"/>
      <c r="E1604" s="176"/>
    </row>
    <row r="1605" spans="1:5" x14ac:dyDescent="0.3">
      <c r="A1605" s="168"/>
      <c r="B1605" s="168"/>
      <c r="C1605" s="175"/>
      <c r="D1605" s="171"/>
      <c r="E1605" s="176"/>
    </row>
    <row r="1606" spans="1:5" x14ac:dyDescent="0.3">
      <c r="A1606" s="168"/>
      <c r="B1606" s="168"/>
      <c r="C1606" s="175"/>
      <c r="D1606" s="171"/>
      <c r="E1606" s="176"/>
    </row>
    <row r="1607" spans="1:5" x14ac:dyDescent="0.3">
      <c r="A1607" s="168"/>
      <c r="B1607" s="168"/>
      <c r="C1607" s="175"/>
      <c r="D1607" s="171"/>
      <c r="E1607" s="176"/>
    </row>
    <row r="1608" spans="1:5" x14ac:dyDescent="0.3">
      <c r="A1608" s="168"/>
      <c r="B1608" s="168"/>
      <c r="C1608" s="175"/>
      <c r="D1608" s="171"/>
      <c r="E1608" s="176"/>
    </row>
    <row r="1609" spans="1:5" x14ac:dyDescent="0.3">
      <c r="A1609" s="168"/>
      <c r="B1609" s="168"/>
      <c r="C1609" s="175"/>
      <c r="D1609" s="171"/>
      <c r="E1609" s="176"/>
    </row>
    <row r="1610" spans="1:5" x14ac:dyDescent="0.3">
      <c r="A1610" s="168"/>
      <c r="B1610" s="168"/>
      <c r="C1610" s="175"/>
      <c r="D1610" s="171"/>
      <c r="E1610" s="176"/>
    </row>
    <row r="1611" spans="1:5" x14ac:dyDescent="0.3">
      <c r="A1611" s="168"/>
      <c r="B1611" s="168"/>
      <c r="C1611" s="175"/>
      <c r="D1611" s="171"/>
      <c r="E1611" s="176"/>
    </row>
    <row r="1612" spans="1:5" x14ac:dyDescent="0.3">
      <c r="A1612" s="168"/>
      <c r="B1612" s="168"/>
      <c r="C1612" s="175"/>
      <c r="D1612" s="171"/>
      <c r="E1612" s="176"/>
    </row>
    <row r="1613" spans="1:5" x14ac:dyDescent="0.3">
      <c r="A1613" s="168"/>
      <c r="B1613" s="168"/>
      <c r="C1613" s="175"/>
      <c r="D1613" s="171"/>
      <c r="E1613" s="176"/>
    </row>
    <row r="1614" spans="1:5" x14ac:dyDescent="0.3">
      <c r="A1614" s="168"/>
      <c r="B1614" s="168"/>
      <c r="C1614" s="175"/>
      <c r="D1614" s="171"/>
      <c r="E1614" s="176"/>
    </row>
    <row r="1615" spans="1:5" x14ac:dyDescent="0.3">
      <c r="A1615" s="168"/>
      <c r="B1615" s="168"/>
      <c r="C1615" s="175"/>
      <c r="D1615" s="171"/>
      <c r="E1615" s="176"/>
    </row>
    <row r="1616" spans="1:5" x14ac:dyDescent="0.3">
      <c r="A1616" s="168"/>
      <c r="B1616" s="168"/>
      <c r="C1616" s="175"/>
      <c r="D1616" s="171"/>
      <c r="E1616" s="176"/>
    </row>
    <row r="1617" spans="1:5" x14ac:dyDescent="0.3">
      <c r="A1617" s="168"/>
      <c r="B1617" s="168"/>
      <c r="C1617" s="175"/>
      <c r="D1617" s="171"/>
      <c r="E1617" s="171"/>
    </row>
    <row r="1618" spans="1:5" x14ac:dyDescent="0.3">
      <c r="A1618" s="168"/>
      <c r="B1618" s="168"/>
      <c r="C1618" s="175"/>
      <c r="D1618" s="171"/>
      <c r="E1618" s="176"/>
    </row>
    <row r="1619" spans="1:5" x14ac:dyDescent="0.3">
      <c r="A1619" s="168"/>
      <c r="B1619" s="168"/>
      <c r="C1619" s="175"/>
      <c r="D1619" s="171"/>
      <c r="E1619" s="176"/>
    </row>
    <row r="1620" spans="1:5" x14ac:dyDescent="0.3">
      <c r="A1620" s="168"/>
      <c r="B1620" s="168"/>
      <c r="C1620" s="175"/>
      <c r="D1620" s="171"/>
      <c r="E1620" s="171"/>
    </row>
    <row r="1621" spans="1:5" x14ac:dyDescent="0.3">
      <c r="A1621" s="168"/>
      <c r="B1621" s="168"/>
      <c r="C1621" s="175"/>
      <c r="D1621" s="171"/>
      <c r="E1621" s="171"/>
    </row>
    <row r="1622" spans="1:5" x14ac:dyDescent="0.3">
      <c r="A1622" s="168"/>
      <c r="B1622" s="168"/>
      <c r="C1622" s="175"/>
      <c r="D1622" s="171"/>
      <c r="E1622" s="176"/>
    </row>
    <row r="1623" spans="1:5" x14ac:dyDescent="0.3">
      <c r="A1623" s="168"/>
      <c r="B1623" s="168"/>
      <c r="C1623" s="175"/>
      <c r="D1623" s="171"/>
      <c r="E1623" s="176"/>
    </row>
    <row r="1624" spans="1:5" x14ac:dyDescent="0.3">
      <c r="A1624" s="168"/>
      <c r="B1624" s="168"/>
      <c r="C1624" s="175"/>
      <c r="D1624" s="177"/>
      <c r="E1624" s="176"/>
    </row>
    <row r="1625" spans="1:5" x14ac:dyDescent="0.3">
      <c r="A1625" s="168"/>
      <c r="B1625" s="168"/>
      <c r="C1625" s="175"/>
      <c r="D1625" s="177"/>
      <c r="E1625" s="176"/>
    </row>
    <row r="1626" spans="1:5" x14ac:dyDescent="0.3">
      <c r="A1626" s="168"/>
      <c r="B1626" s="168"/>
      <c r="C1626" s="175"/>
      <c r="D1626" s="177"/>
      <c r="E1626" s="176"/>
    </row>
    <row r="1627" spans="1:5" x14ac:dyDescent="0.3">
      <c r="A1627" s="168"/>
      <c r="B1627" s="168"/>
      <c r="C1627" s="175"/>
      <c r="D1627" s="177"/>
      <c r="E1627" s="176"/>
    </row>
    <row r="1628" spans="1:5" x14ac:dyDescent="0.3">
      <c r="A1628" s="168"/>
      <c r="B1628" s="168"/>
      <c r="C1628" s="175"/>
      <c r="D1628" s="177"/>
      <c r="E1628" s="176"/>
    </row>
    <row r="1629" spans="1:5" x14ac:dyDescent="0.3">
      <c r="A1629" s="168"/>
      <c r="B1629" s="168"/>
      <c r="C1629" s="175"/>
      <c r="D1629" s="177"/>
      <c r="E1629" s="176"/>
    </row>
    <row r="1630" spans="1:5" x14ac:dyDescent="0.3">
      <c r="A1630" s="168"/>
      <c r="B1630" s="168"/>
      <c r="C1630" s="175"/>
      <c r="D1630" s="177"/>
      <c r="E1630" s="176"/>
    </row>
    <row r="1631" spans="1:5" x14ac:dyDescent="0.3">
      <c r="A1631" s="168"/>
      <c r="B1631" s="168"/>
      <c r="C1631" s="175"/>
      <c r="D1631" s="177"/>
      <c r="E1631" s="176"/>
    </row>
    <row r="1632" spans="1:5" x14ac:dyDescent="0.3">
      <c r="A1632" s="168"/>
      <c r="B1632" s="168"/>
      <c r="C1632" s="175"/>
      <c r="D1632" s="177"/>
      <c r="E1632" s="176"/>
    </row>
    <row r="1633" spans="1:5" x14ac:dyDescent="0.3">
      <c r="A1633" s="168"/>
      <c r="B1633" s="168"/>
      <c r="C1633" s="175"/>
      <c r="D1633" s="177"/>
      <c r="E1633" s="176"/>
    </row>
    <row r="1634" spans="1:5" x14ac:dyDescent="0.3">
      <c r="A1634" s="168"/>
      <c r="B1634" s="168"/>
      <c r="C1634" s="175"/>
      <c r="D1634" s="177"/>
      <c r="E1634" s="176"/>
    </row>
    <row r="1635" spans="1:5" x14ac:dyDescent="0.3">
      <c r="A1635" s="168"/>
      <c r="B1635" s="168"/>
      <c r="C1635" s="175"/>
      <c r="D1635" s="177"/>
      <c r="E1635" s="176"/>
    </row>
    <row r="1636" spans="1:5" x14ac:dyDescent="0.3">
      <c r="A1636" s="168"/>
      <c r="B1636" s="168"/>
      <c r="C1636" s="175"/>
      <c r="D1636" s="177"/>
      <c r="E1636" s="176"/>
    </row>
    <row r="1637" spans="1:5" x14ac:dyDescent="0.3">
      <c r="A1637" s="168"/>
      <c r="B1637" s="168"/>
      <c r="C1637" s="168"/>
      <c r="D1637" s="178"/>
      <c r="E1637" s="168"/>
    </row>
    <row r="1638" spans="1:5" x14ac:dyDescent="0.3">
      <c r="A1638" s="168"/>
      <c r="B1638" s="168"/>
      <c r="C1638" s="168"/>
      <c r="D1638" s="178"/>
      <c r="E1638" s="168"/>
    </row>
    <row r="1639" spans="1:5" x14ac:dyDescent="0.3">
      <c r="A1639" s="168"/>
      <c r="B1639" s="168"/>
      <c r="C1639" s="168"/>
      <c r="D1639" s="178"/>
      <c r="E1639" s="168"/>
    </row>
    <row r="1640" spans="1:5" x14ac:dyDescent="0.3">
      <c r="A1640" s="168"/>
      <c r="B1640" s="168"/>
      <c r="C1640" s="168"/>
      <c r="D1640" s="178"/>
      <c r="E1640" s="168"/>
    </row>
    <row r="1641" spans="1:5" x14ac:dyDescent="0.3">
      <c r="A1641" s="168"/>
      <c r="B1641" s="168"/>
      <c r="C1641" s="168"/>
      <c r="D1641" s="178"/>
      <c r="E1641" s="168"/>
    </row>
    <row r="1642" spans="1:5" x14ac:dyDescent="0.3">
      <c r="A1642" s="168"/>
      <c r="B1642" s="168"/>
      <c r="C1642" s="168"/>
      <c r="D1642" s="178"/>
      <c r="E1642" s="168"/>
    </row>
    <row r="1643" spans="1:5" x14ac:dyDescent="0.3">
      <c r="A1643" s="168"/>
      <c r="B1643" s="168"/>
      <c r="C1643" s="168"/>
      <c r="D1643" s="178"/>
      <c r="E1643" s="168"/>
    </row>
    <row r="1644" spans="1:5" x14ac:dyDescent="0.3">
      <c r="A1644" s="168"/>
      <c r="B1644" s="168"/>
      <c r="C1644" s="168"/>
      <c r="D1644" s="178"/>
      <c r="E1644" s="168"/>
    </row>
    <row r="1645" spans="1:5" x14ac:dyDescent="0.3">
      <c r="A1645" s="168"/>
      <c r="B1645" s="168"/>
      <c r="C1645" s="168"/>
      <c r="D1645" s="178"/>
      <c r="E1645" s="168"/>
    </row>
    <row r="1646" spans="1:5" x14ac:dyDescent="0.3">
      <c r="A1646" s="168"/>
      <c r="B1646" s="168"/>
      <c r="C1646" s="168"/>
      <c r="D1646" s="178"/>
      <c r="E1646" s="168"/>
    </row>
    <row r="1647" spans="1:5" x14ac:dyDescent="0.3">
      <c r="A1647" s="168"/>
      <c r="B1647" s="168"/>
      <c r="C1647" s="168"/>
      <c r="D1647" s="178"/>
      <c r="E1647" s="168"/>
    </row>
    <row r="1648" spans="1:5" x14ac:dyDescent="0.3">
      <c r="A1648" s="168"/>
      <c r="B1648" s="168"/>
      <c r="C1648" s="168"/>
      <c r="D1648" s="178"/>
      <c r="E1648" s="168"/>
    </row>
    <row r="1649" spans="1:5" x14ac:dyDescent="0.3">
      <c r="A1649" s="168"/>
      <c r="B1649" s="168"/>
      <c r="C1649" s="168"/>
      <c r="D1649" s="178"/>
      <c r="E1649" s="168"/>
    </row>
    <row r="1650" spans="1:5" x14ac:dyDescent="0.3">
      <c r="A1650" s="168"/>
      <c r="B1650" s="168"/>
      <c r="C1650" s="168"/>
      <c r="D1650" s="178"/>
      <c r="E1650" s="168"/>
    </row>
    <row r="1651" spans="1:5" x14ac:dyDescent="0.3">
      <c r="A1651" s="168"/>
      <c r="B1651" s="168"/>
      <c r="C1651" s="168"/>
      <c r="D1651" s="178"/>
      <c r="E1651" s="168"/>
    </row>
    <row r="1652" spans="1:5" x14ac:dyDescent="0.3">
      <c r="A1652" s="168"/>
      <c r="B1652" s="168"/>
      <c r="C1652" s="168"/>
      <c r="D1652" s="178"/>
      <c r="E1652" s="168"/>
    </row>
    <row r="1653" spans="1:5" x14ac:dyDescent="0.3">
      <c r="A1653" s="168"/>
      <c r="B1653" s="168"/>
      <c r="C1653" s="168"/>
      <c r="D1653" s="178"/>
      <c r="E1653" s="168"/>
    </row>
    <row r="1654" spans="1:5" x14ac:dyDescent="0.3">
      <c r="A1654" s="168"/>
      <c r="B1654" s="168"/>
      <c r="C1654" s="168"/>
      <c r="D1654" s="178"/>
      <c r="E1654" s="168"/>
    </row>
    <row r="1655" spans="1:5" x14ac:dyDescent="0.3">
      <c r="A1655" s="168"/>
      <c r="B1655" s="168"/>
      <c r="C1655" s="168"/>
      <c r="D1655" s="178"/>
      <c r="E1655" s="168"/>
    </row>
    <row r="1656" spans="1:5" x14ac:dyDescent="0.3">
      <c r="A1656" s="168"/>
      <c r="B1656" s="168"/>
      <c r="C1656" s="168"/>
      <c r="D1656" s="178"/>
      <c r="E1656" s="168"/>
    </row>
    <row r="1657" spans="1:5" x14ac:dyDescent="0.3">
      <c r="A1657" s="168"/>
      <c r="B1657" s="168"/>
      <c r="C1657" s="168"/>
      <c r="D1657" s="178"/>
      <c r="E1657" s="168"/>
    </row>
    <row r="1658" spans="1:5" x14ac:dyDescent="0.3">
      <c r="A1658" s="168"/>
      <c r="B1658" s="168"/>
      <c r="C1658" s="168"/>
      <c r="D1658" s="178"/>
      <c r="E1658" s="168"/>
    </row>
    <row r="1659" spans="1:5" x14ac:dyDescent="0.3">
      <c r="A1659" s="168"/>
      <c r="B1659" s="168"/>
      <c r="C1659" s="168"/>
      <c r="D1659" s="178"/>
      <c r="E1659" s="168"/>
    </row>
    <row r="1660" spans="1:5" x14ac:dyDescent="0.3">
      <c r="A1660" s="168"/>
      <c r="B1660" s="168"/>
      <c r="C1660" s="168"/>
      <c r="D1660" s="178"/>
      <c r="E1660" s="168"/>
    </row>
    <row r="1661" spans="1:5" x14ac:dyDescent="0.3">
      <c r="A1661" s="168"/>
      <c r="B1661" s="168"/>
      <c r="C1661" s="168"/>
      <c r="D1661" s="178"/>
      <c r="E1661" s="168"/>
    </row>
    <row r="1662" spans="1:5" x14ac:dyDescent="0.3">
      <c r="A1662" s="168"/>
      <c r="B1662" s="168"/>
      <c r="C1662" s="168"/>
      <c r="D1662" s="178"/>
      <c r="E1662" s="168"/>
    </row>
    <row r="1663" spans="1:5" x14ac:dyDescent="0.3">
      <c r="A1663" s="168"/>
      <c r="B1663" s="168"/>
      <c r="C1663" s="168"/>
      <c r="D1663" s="178"/>
      <c r="E1663" s="168"/>
    </row>
    <row r="1664" spans="1:5" x14ac:dyDescent="0.3">
      <c r="A1664" s="168"/>
      <c r="B1664" s="168"/>
      <c r="C1664" s="168"/>
      <c r="D1664" s="178"/>
      <c r="E1664" s="168"/>
    </row>
    <row r="1665" spans="1:5" x14ac:dyDescent="0.3">
      <c r="A1665" s="168"/>
      <c r="B1665" s="168"/>
      <c r="C1665" s="168"/>
      <c r="D1665" s="178"/>
      <c r="E1665" s="168"/>
    </row>
    <row r="1666" spans="1:5" x14ac:dyDescent="0.3">
      <c r="A1666" s="168"/>
      <c r="B1666" s="168"/>
      <c r="C1666" s="168"/>
      <c r="D1666" s="178"/>
      <c r="E1666" s="168"/>
    </row>
    <row r="1667" spans="1:5" x14ac:dyDescent="0.3">
      <c r="A1667" s="168"/>
      <c r="B1667" s="168"/>
      <c r="C1667" s="168"/>
      <c r="D1667" s="178"/>
      <c r="E1667" s="168"/>
    </row>
    <row r="1668" spans="1:5" x14ac:dyDescent="0.3">
      <c r="A1668" s="168"/>
      <c r="B1668" s="168"/>
      <c r="C1668" s="168"/>
      <c r="D1668" s="178"/>
      <c r="E1668" s="168"/>
    </row>
    <row r="1669" spans="1:5" x14ac:dyDescent="0.3">
      <c r="A1669" s="168"/>
      <c r="B1669" s="168"/>
      <c r="C1669" s="168"/>
      <c r="D1669" s="178"/>
      <c r="E1669" s="168"/>
    </row>
    <row r="1670" spans="1:5" x14ac:dyDescent="0.3">
      <c r="A1670" s="168"/>
      <c r="B1670" s="168"/>
      <c r="C1670" s="168"/>
      <c r="D1670" s="178"/>
      <c r="E1670" s="168"/>
    </row>
    <row r="1671" spans="1:5" x14ac:dyDescent="0.3">
      <c r="A1671" s="168"/>
      <c r="B1671" s="168"/>
      <c r="C1671" s="168"/>
      <c r="D1671" s="178"/>
      <c r="E1671" s="168"/>
    </row>
    <row r="1672" spans="1:5" x14ac:dyDescent="0.3">
      <c r="A1672" s="168"/>
      <c r="B1672" s="168"/>
      <c r="C1672" s="168"/>
      <c r="D1672" s="178"/>
      <c r="E1672" s="168"/>
    </row>
    <row r="1673" spans="1:5" x14ac:dyDescent="0.3">
      <c r="A1673" s="168"/>
      <c r="B1673" s="168"/>
      <c r="C1673" s="168"/>
      <c r="D1673" s="178"/>
      <c r="E1673" s="168"/>
    </row>
    <row r="1674" spans="1:5" x14ac:dyDescent="0.3">
      <c r="A1674" s="168"/>
      <c r="B1674" s="168"/>
      <c r="C1674" s="168"/>
      <c r="D1674" s="178"/>
      <c r="E1674" s="168"/>
    </row>
    <row r="1675" spans="1:5" x14ac:dyDescent="0.3">
      <c r="A1675" s="168"/>
      <c r="B1675" s="168"/>
      <c r="C1675" s="168"/>
      <c r="D1675" s="178"/>
      <c r="E1675" s="168"/>
    </row>
    <row r="1676" spans="1:5" x14ac:dyDescent="0.3">
      <c r="A1676" s="168"/>
      <c r="B1676" s="168"/>
      <c r="C1676" s="168"/>
      <c r="D1676" s="178"/>
      <c r="E1676" s="168"/>
    </row>
    <row r="1677" spans="1:5" x14ac:dyDescent="0.3">
      <c r="A1677" s="168"/>
      <c r="B1677" s="168"/>
      <c r="C1677" s="168"/>
      <c r="D1677" s="178"/>
      <c r="E1677" s="168"/>
    </row>
    <row r="1678" spans="1:5" x14ac:dyDescent="0.3">
      <c r="A1678" s="168"/>
      <c r="B1678" s="168"/>
      <c r="C1678" s="168"/>
      <c r="D1678" s="178"/>
      <c r="E1678" s="168"/>
    </row>
    <row r="1679" spans="1:5" x14ac:dyDescent="0.3">
      <c r="A1679" s="168"/>
      <c r="B1679" s="168"/>
      <c r="C1679" s="168"/>
      <c r="D1679" s="178"/>
      <c r="E1679" s="168"/>
    </row>
    <row r="1680" spans="1:5" x14ac:dyDescent="0.3">
      <c r="A1680" s="168"/>
      <c r="B1680" s="168"/>
      <c r="C1680" s="168"/>
      <c r="D1680" s="178"/>
      <c r="E1680" s="168"/>
    </row>
    <row r="1681" spans="1:5" x14ac:dyDescent="0.3">
      <c r="A1681" s="168"/>
      <c r="B1681" s="168"/>
      <c r="C1681" s="168"/>
      <c r="D1681" s="178"/>
      <c r="E1681" s="168"/>
    </row>
    <row r="1682" spans="1:5" x14ac:dyDescent="0.3">
      <c r="A1682" s="168"/>
      <c r="B1682" s="168"/>
      <c r="C1682" s="168"/>
      <c r="D1682" s="178"/>
      <c r="E1682" s="168"/>
    </row>
    <row r="1683" spans="1:5" x14ac:dyDescent="0.3">
      <c r="A1683" s="168"/>
      <c r="B1683" s="168"/>
      <c r="C1683" s="168"/>
      <c r="D1683" s="178"/>
      <c r="E1683" s="168"/>
    </row>
    <row r="1684" spans="1:5" x14ac:dyDescent="0.3">
      <c r="A1684" s="168"/>
      <c r="B1684" s="168"/>
      <c r="C1684" s="168"/>
      <c r="D1684" s="178"/>
      <c r="E1684" s="168"/>
    </row>
    <row r="1685" spans="1:5" x14ac:dyDescent="0.3">
      <c r="A1685" s="168"/>
      <c r="B1685" s="168"/>
      <c r="C1685" s="168"/>
      <c r="D1685" s="178"/>
      <c r="E1685" s="168"/>
    </row>
    <row r="1686" spans="1:5" x14ac:dyDescent="0.3">
      <c r="A1686" s="168"/>
      <c r="B1686" s="168"/>
      <c r="C1686" s="168"/>
      <c r="D1686" s="178"/>
      <c r="E1686" s="168"/>
    </row>
    <row r="1687" spans="1:5" x14ac:dyDescent="0.3">
      <c r="A1687" s="168"/>
      <c r="B1687" s="168"/>
      <c r="C1687" s="168"/>
      <c r="D1687" s="178"/>
      <c r="E1687" s="168"/>
    </row>
    <row r="1688" spans="1:5" x14ac:dyDescent="0.3">
      <c r="A1688" s="168"/>
      <c r="B1688" s="168"/>
      <c r="C1688" s="168"/>
      <c r="D1688" s="178"/>
      <c r="E1688" s="168"/>
    </row>
    <row r="1689" spans="1:5" x14ac:dyDescent="0.3">
      <c r="A1689" s="168"/>
      <c r="B1689" s="168"/>
      <c r="C1689" s="168"/>
      <c r="D1689" s="178"/>
      <c r="E1689" s="168"/>
    </row>
    <row r="1690" spans="1:5" x14ac:dyDescent="0.3">
      <c r="A1690" s="168"/>
      <c r="B1690" s="168"/>
      <c r="C1690" s="168"/>
      <c r="D1690" s="178"/>
      <c r="E1690" s="168"/>
    </row>
    <row r="1691" spans="1:5" x14ac:dyDescent="0.3">
      <c r="A1691" s="168"/>
      <c r="B1691" s="168"/>
      <c r="C1691" s="168"/>
      <c r="D1691" s="178"/>
      <c r="E1691" s="168"/>
    </row>
    <row r="1692" spans="1:5" x14ac:dyDescent="0.3">
      <c r="A1692" s="168"/>
      <c r="B1692" s="168"/>
      <c r="C1692" s="168"/>
      <c r="D1692" s="178"/>
      <c r="E1692" s="168"/>
    </row>
    <row r="1693" spans="1:5" x14ac:dyDescent="0.3">
      <c r="A1693" s="168"/>
      <c r="B1693" s="168"/>
      <c r="C1693" s="168"/>
      <c r="D1693" s="178"/>
      <c r="E1693" s="168"/>
    </row>
    <row r="1694" spans="1:5" x14ac:dyDescent="0.3">
      <c r="A1694" s="168"/>
      <c r="B1694" s="168"/>
      <c r="C1694" s="168"/>
      <c r="D1694" s="178"/>
      <c r="E1694" s="168"/>
    </row>
    <row r="1695" spans="1:5" x14ac:dyDescent="0.3">
      <c r="A1695" s="168"/>
      <c r="B1695" s="168"/>
      <c r="C1695" s="168"/>
      <c r="D1695" s="178"/>
      <c r="E1695" s="168"/>
    </row>
    <row r="1696" spans="1:5" x14ac:dyDescent="0.3">
      <c r="A1696" s="168"/>
      <c r="B1696" s="168"/>
      <c r="C1696" s="168"/>
      <c r="D1696" s="178"/>
      <c r="E1696" s="168"/>
    </row>
    <row r="1697" spans="1:5" x14ac:dyDescent="0.3">
      <c r="A1697" s="168"/>
      <c r="B1697" s="168"/>
      <c r="C1697" s="168"/>
      <c r="D1697" s="178"/>
      <c r="E1697" s="168"/>
    </row>
    <row r="1698" spans="1:5" x14ac:dyDescent="0.3">
      <c r="A1698" s="168"/>
      <c r="B1698" s="168"/>
      <c r="C1698" s="168"/>
      <c r="D1698" s="178"/>
      <c r="E1698" s="168"/>
    </row>
    <row r="1699" spans="1:5" x14ac:dyDescent="0.3">
      <c r="A1699" s="168"/>
      <c r="B1699" s="168"/>
      <c r="C1699" s="168"/>
      <c r="D1699" s="178"/>
      <c r="E1699" s="168"/>
    </row>
    <row r="1700" spans="1:5" x14ac:dyDescent="0.3">
      <c r="A1700" s="168"/>
      <c r="B1700" s="168"/>
      <c r="C1700" s="168"/>
      <c r="D1700" s="178"/>
      <c r="E1700" s="168"/>
    </row>
    <row r="1701" spans="1:5" x14ac:dyDescent="0.3">
      <c r="A1701" s="168"/>
      <c r="B1701" s="168"/>
      <c r="C1701" s="168"/>
      <c r="D1701" s="178"/>
      <c r="E1701" s="168"/>
    </row>
    <row r="1702" spans="1:5" x14ac:dyDescent="0.3">
      <c r="A1702" s="168"/>
      <c r="B1702" s="168"/>
      <c r="C1702" s="168"/>
      <c r="D1702" s="178"/>
      <c r="E1702" s="168"/>
    </row>
    <row r="1703" spans="1:5" x14ac:dyDescent="0.3">
      <c r="A1703" s="168"/>
      <c r="B1703" s="168"/>
      <c r="C1703" s="168"/>
      <c r="D1703" s="178"/>
      <c r="E1703" s="168"/>
    </row>
    <row r="1704" spans="1:5" x14ac:dyDescent="0.3">
      <c r="A1704" s="168"/>
      <c r="B1704" s="168"/>
      <c r="C1704" s="168"/>
      <c r="D1704" s="178"/>
      <c r="E1704" s="168"/>
    </row>
    <row r="1705" spans="1:5" x14ac:dyDescent="0.3">
      <c r="A1705" s="168"/>
      <c r="B1705" s="168"/>
      <c r="C1705" s="168"/>
      <c r="D1705" s="178"/>
      <c r="E1705" s="168"/>
    </row>
    <row r="1706" spans="1:5" x14ac:dyDescent="0.3">
      <c r="A1706" s="168"/>
      <c r="B1706" s="168"/>
      <c r="C1706" s="168"/>
      <c r="D1706" s="178"/>
      <c r="E1706" s="168"/>
    </row>
    <row r="1707" spans="1:5" x14ac:dyDescent="0.3">
      <c r="A1707" s="168"/>
      <c r="B1707" s="168"/>
      <c r="C1707" s="168"/>
      <c r="D1707" s="178"/>
      <c r="E1707" s="168"/>
    </row>
    <row r="1708" spans="1:5" x14ac:dyDescent="0.3">
      <c r="A1708" s="168"/>
      <c r="B1708" s="168"/>
      <c r="C1708" s="168"/>
      <c r="D1708" s="178"/>
      <c r="E1708" s="168"/>
    </row>
    <row r="1709" spans="1:5" x14ac:dyDescent="0.3">
      <c r="A1709" s="168"/>
      <c r="B1709" s="168"/>
      <c r="C1709" s="168"/>
      <c r="D1709" s="178"/>
      <c r="E1709" s="168"/>
    </row>
    <row r="1710" spans="1:5" x14ac:dyDescent="0.3">
      <c r="A1710" s="168"/>
      <c r="B1710" s="168"/>
      <c r="C1710" s="168"/>
      <c r="D1710" s="178"/>
      <c r="E1710" s="168"/>
    </row>
    <row r="1711" spans="1:5" x14ac:dyDescent="0.3">
      <c r="A1711" s="168"/>
      <c r="B1711" s="168"/>
      <c r="C1711" s="168"/>
      <c r="D1711" s="178"/>
      <c r="E1711" s="168"/>
    </row>
    <row r="1712" spans="1:5" x14ac:dyDescent="0.3">
      <c r="A1712" s="168"/>
      <c r="B1712" s="168"/>
      <c r="C1712" s="168"/>
      <c r="D1712" s="178"/>
      <c r="E1712" s="168"/>
    </row>
    <row r="1713" spans="1:5" x14ac:dyDescent="0.3">
      <c r="A1713" s="168"/>
      <c r="B1713" s="168"/>
      <c r="C1713" s="168"/>
      <c r="D1713" s="178"/>
      <c r="E1713" s="168"/>
    </row>
    <row r="1714" spans="1:5" x14ac:dyDescent="0.3">
      <c r="A1714" s="168"/>
      <c r="B1714" s="168"/>
      <c r="C1714" s="168"/>
      <c r="D1714" s="178"/>
      <c r="E1714" s="168"/>
    </row>
    <row r="1715" spans="1:5" x14ac:dyDescent="0.3">
      <c r="A1715" s="168"/>
      <c r="B1715" s="168"/>
      <c r="C1715" s="168"/>
      <c r="D1715" s="178"/>
      <c r="E1715" s="168"/>
    </row>
    <row r="1716" spans="1:5" x14ac:dyDescent="0.3">
      <c r="A1716" s="168"/>
      <c r="B1716" s="168"/>
      <c r="C1716" s="168"/>
      <c r="D1716" s="178"/>
      <c r="E1716" s="168"/>
    </row>
    <row r="1717" spans="1:5" x14ac:dyDescent="0.3">
      <c r="A1717" s="168"/>
      <c r="B1717" s="168"/>
      <c r="C1717" s="168"/>
      <c r="D1717" s="178"/>
      <c r="E1717" s="168"/>
    </row>
    <row r="1718" spans="1:5" x14ac:dyDescent="0.3">
      <c r="A1718" s="168"/>
      <c r="B1718" s="168"/>
      <c r="C1718" s="168"/>
      <c r="D1718" s="178"/>
      <c r="E1718" s="168"/>
    </row>
    <row r="1719" spans="1:5" x14ac:dyDescent="0.3">
      <c r="A1719" s="168"/>
      <c r="B1719" s="168"/>
      <c r="C1719" s="168"/>
      <c r="D1719" s="178"/>
      <c r="E1719" s="168"/>
    </row>
    <row r="1720" spans="1:5" x14ac:dyDescent="0.3">
      <c r="A1720" s="168"/>
      <c r="B1720" s="168"/>
      <c r="C1720" s="168"/>
      <c r="D1720" s="178"/>
      <c r="E1720" s="168"/>
    </row>
    <row r="1721" spans="1:5" x14ac:dyDescent="0.3">
      <c r="A1721" s="168"/>
      <c r="B1721" s="168"/>
      <c r="C1721" s="168"/>
      <c r="D1721" s="178"/>
      <c r="E1721" s="168"/>
    </row>
    <row r="1722" spans="1:5" x14ac:dyDescent="0.3">
      <c r="A1722" s="168"/>
      <c r="B1722" s="168"/>
      <c r="C1722" s="168"/>
      <c r="D1722" s="178"/>
      <c r="E1722" s="168"/>
    </row>
    <row r="1723" spans="1:5" x14ac:dyDescent="0.3">
      <c r="A1723" s="168"/>
      <c r="B1723" s="168"/>
      <c r="C1723" s="168"/>
      <c r="D1723" s="178"/>
      <c r="E1723" s="168"/>
    </row>
    <row r="1724" spans="1:5" x14ac:dyDescent="0.3">
      <c r="A1724" s="168"/>
      <c r="B1724" s="168"/>
      <c r="C1724" s="168"/>
      <c r="D1724" s="178"/>
      <c r="E1724" s="168"/>
    </row>
    <row r="1725" spans="1:5" x14ac:dyDescent="0.3">
      <c r="A1725" s="168"/>
      <c r="B1725" s="168"/>
      <c r="C1725" s="168"/>
      <c r="D1725" s="178"/>
      <c r="E1725" s="168"/>
    </row>
    <row r="1726" spans="1:5" x14ac:dyDescent="0.3">
      <c r="A1726" s="168"/>
      <c r="B1726" s="168"/>
      <c r="C1726" s="168"/>
      <c r="D1726" s="178"/>
      <c r="E1726" s="168"/>
    </row>
    <row r="1727" spans="1:5" x14ac:dyDescent="0.3">
      <c r="A1727" s="168"/>
      <c r="B1727" s="168"/>
      <c r="C1727" s="168"/>
      <c r="D1727" s="178"/>
      <c r="E1727" s="168"/>
    </row>
    <row r="1728" spans="1:5" x14ac:dyDescent="0.3">
      <c r="A1728" s="168"/>
      <c r="B1728" s="168"/>
      <c r="C1728" s="168"/>
      <c r="D1728" s="178"/>
      <c r="E1728" s="168"/>
    </row>
    <row r="1729" spans="1:5" x14ac:dyDescent="0.3">
      <c r="A1729" s="168"/>
      <c r="B1729" s="168"/>
      <c r="C1729" s="168"/>
      <c r="D1729" s="178"/>
      <c r="E1729" s="168"/>
    </row>
    <row r="1730" spans="1:5" x14ac:dyDescent="0.3">
      <c r="A1730" s="168"/>
      <c r="B1730" s="168"/>
      <c r="C1730" s="168"/>
      <c r="D1730" s="178"/>
      <c r="E1730" s="168"/>
    </row>
    <row r="1731" spans="1:5" x14ac:dyDescent="0.3">
      <c r="A1731" s="168"/>
      <c r="B1731" s="168"/>
      <c r="C1731" s="168"/>
      <c r="D1731" s="178"/>
      <c r="E1731" s="168"/>
    </row>
    <row r="1732" spans="1:5" x14ac:dyDescent="0.3">
      <c r="A1732" s="168"/>
      <c r="B1732" s="168"/>
      <c r="C1732" s="168"/>
      <c r="D1732" s="178"/>
      <c r="E1732" s="168"/>
    </row>
    <row r="1733" spans="1:5" x14ac:dyDescent="0.3">
      <c r="A1733" s="168"/>
      <c r="B1733" s="168"/>
      <c r="C1733" s="168"/>
      <c r="D1733" s="178"/>
      <c r="E1733" s="168"/>
    </row>
    <row r="1734" spans="1:5" x14ac:dyDescent="0.3">
      <c r="A1734" s="168"/>
      <c r="B1734" s="168"/>
      <c r="C1734" s="168"/>
      <c r="D1734" s="178"/>
      <c r="E1734" s="168"/>
    </row>
    <row r="1735" spans="1:5" x14ac:dyDescent="0.3">
      <c r="A1735" s="168"/>
      <c r="B1735" s="168"/>
      <c r="C1735" s="168"/>
      <c r="D1735" s="178"/>
      <c r="E1735" s="168"/>
    </row>
    <row r="1736" spans="1:5" x14ac:dyDescent="0.3">
      <c r="A1736" s="168"/>
      <c r="B1736" s="168"/>
      <c r="C1736" s="168"/>
      <c r="D1736" s="178"/>
      <c r="E1736" s="168"/>
    </row>
    <row r="1737" spans="1:5" x14ac:dyDescent="0.3">
      <c r="A1737" s="168"/>
      <c r="B1737" s="168"/>
      <c r="C1737" s="168"/>
      <c r="D1737" s="178"/>
      <c r="E1737" s="168"/>
    </row>
    <row r="1738" spans="1:5" x14ac:dyDescent="0.3">
      <c r="A1738" s="168"/>
      <c r="B1738" s="168"/>
      <c r="C1738" s="168"/>
      <c r="D1738" s="178"/>
      <c r="E1738" s="168"/>
    </row>
    <row r="1739" spans="1:5" x14ac:dyDescent="0.3">
      <c r="A1739" s="168"/>
      <c r="B1739" s="168"/>
      <c r="C1739" s="168"/>
      <c r="D1739" s="178"/>
      <c r="E1739" s="168"/>
    </row>
    <row r="1740" spans="1:5" x14ac:dyDescent="0.3">
      <c r="A1740" s="168"/>
      <c r="B1740" s="168"/>
      <c r="C1740" s="168"/>
      <c r="D1740" s="178"/>
      <c r="E1740" s="168"/>
    </row>
    <row r="1741" spans="1:5" x14ac:dyDescent="0.3">
      <c r="A1741" s="168"/>
      <c r="B1741" s="168"/>
      <c r="C1741" s="168"/>
      <c r="D1741" s="178"/>
      <c r="E1741" s="168"/>
    </row>
    <row r="1742" spans="1:5" x14ac:dyDescent="0.3">
      <c r="A1742" s="168"/>
      <c r="B1742" s="168"/>
      <c r="C1742" s="168"/>
      <c r="D1742" s="178"/>
      <c r="E1742" s="168"/>
    </row>
    <row r="1743" spans="1:5" x14ac:dyDescent="0.3">
      <c r="A1743" s="168"/>
      <c r="B1743" s="168"/>
      <c r="C1743" s="168"/>
      <c r="D1743" s="178"/>
      <c r="E1743" s="168"/>
    </row>
    <row r="1744" spans="1:5" x14ac:dyDescent="0.3">
      <c r="A1744" s="168"/>
      <c r="B1744" s="168"/>
      <c r="C1744" s="168"/>
      <c r="D1744" s="178"/>
      <c r="E1744" s="168"/>
    </row>
    <row r="1745" spans="1:5" x14ac:dyDescent="0.3">
      <c r="A1745" s="168"/>
      <c r="B1745" s="168"/>
      <c r="C1745" s="168"/>
      <c r="D1745" s="178"/>
      <c r="E1745" s="168"/>
    </row>
    <row r="1746" spans="1:5" x14ac:dyDescent="0.3">
      <c r="A1746" s="168"/>
      <c r="B1746" s="168"/>
      <c r="C1746" s="168"/>
      <c r="D1746" s="178"/>
      <c r="E1746" s="168"/>
    </row>
    <row r="1747" spans="1:5" x14ac:dyDescent="0.3">
      <c r="A1747" s="168"/>
      <c r="B1747" s="168"/>
      <c r="C1747" s="168"/>
      <c r="D1747" s="178"/>
      <c r="E1747" s="168"/>
    </row>
    <row r="1748" spans="1:5" x14ac:dyDescent="0.3">
      <c r="A1748" s="168"/>
      <c r="B1748" s="168"/>
      <c r="C1748" s="168"/>
      <c r="D1748" s="178"/>
      <c r="E1748" s="168"/>
    </row>
    <row r="1749" spans="1:5" x14ac:dyDescent="0.3">
      <c r="A1749" s="168"/>
      <c r="B1749" s="168"/>
      <c r="C1749" s="168"/>
      <c r="D1749" s="178"/>
      <c r="E1749" s="168"/>
    </row>
    <row r="1750" spans="1:5" x14ac:dyDescent="0.3">
      <c r="A1750" s="168"/>
      <c r="B1750" s="168"/>
      <c r="C1750" s="168"/>
      <c r="D1750" s="178"/>
      <c r="E1750" s="168"/>
    </row>
    <row r="1751" spans="1:5" x14ac:dyDescent="0.3">
      <c r="A1751" s="168"/>
      <c r="B1751" s="168"/>
      <c r="C1751" s="168"/>
      <c r="D1751" s="178"/>
      <c r="E1751" s="168"/>
    </row>
    <row r="1752" spans="1:5" x14ac:dyDescent="0.3">
      <c r="A1752" s="168"/>
      <c r="B1752" s="168"/>
      <c r="C1752" s="168"/>
      <c r="D1752" s="178"/>
      <c r="E1752" s="168"/>
    </row>
    <row r="1753" spans="1:5" x14ac:dyDescent="0.3">
      <c r="A1753" s="168"/>
      <c r="B1753" s="168"/>
      <c r="C1753" s="168"/>
      <c r="D1753" s="178"/>
      <c r="E1753" s="168"/>
    </row>
    <row r="1754" spans="1:5" x14ac:dyDescent="0.3">
      <c r="A1754" s="168"/>
      <c r="B1754" s="168"/>
      <c r="C1754" s="168"/>
      <c r="D1754" s="178"/>
      <c r="E1754" s="168"/>
    </row>
    <row r="1755" spans="1:5" x14ac:dyDescent="0.3">
      <c r="A1755" s="168"/>
      <c r="B1755" s="168"/>
      <c r="C1755" s="168"/>
      <c r="D1755" s="178"/>
      <c r="E1755" s="168"/>
    </row>
    <row r="1756" spans="1:5" x14ac:dyDescent="0.3">
      <c r="A1756" s="168"/>
      <c r="B1756" s="168"/>
      <c r="C1756" s="168"/>
      <c r="D1756" s="178"/>
      <c r="E1756" s="168"/>
    </row>
    <row r="1757" spans="1:5" x14ac:dyDescent="0.3">
      <c r="A1757" s="168"/>
      <c r="B1757" s="168"/>
      <c r="C1757" s="168"/>
      <c r="D1757" s="178"/>
      <c r="E1757" s="168"/>
    </row>
    <row r="1758" spans="1:5" x14ac:dyDescent="0.3">
      <c r="A1758" s="168"/>
      <c r="B1758" s="168"/>
      <c r="C1758" s="168"/>
      <c r="D1758" s="178"/>
      <c r="E1758" s="168"/>
    </row>
    <row r="1759" spans="1:5" x14ac:dyDescent="0.3">
      <c r="A1759" s="168"/>
      <c r="B1759" s="168"/>
      <c r="C1759" s="168"/>
      <c r="D1759" s="178"/>
      <c r="E1759" s="168"/>
    </row>
    <row r="1760" spans="1:5" x14ac:dyDescent="0.3">
      <c r="A1760" s="168"/>
      <c r="B1760" s="168"/>
      <c r="C1760" s="168"/>
      <c r="D1760" s="178"/>
      <c r="E1760" s="168"/>
    </row>
    <row r="1761" spans="1:5" x14ac:dyDescent="0.3">
      <c r="A1761" s="168"/>
      <c r="B1761" s="168"/>
      <c r="C1761" s="168"/>
      <c r="D1761" s="178"/>
      <c r="E1761" s="168"/>
    </row>
    <row r="1762" spans="1:5" x14ac:dyDescent="0.3">
      <c r="A1762" s="168"/>
      <c r="B1762" s="168"/>
      <c r="C1762" s="168"/>
      <c r="D1762" s="178"/>
      <c r="E1762" s="168"/>
    </row>
    <row r="1763" spans="1:5" x14ac:dyDescent="0.3">
      <c r="A1763" s="168"/>
      <c r="B1763" s="168"/>
      <c r="C1763" s="168"/>
      <c r="D1763" s="178"/>
      <c r="E1763" s="168"/>
    </row>
    <row r="1764" spans="1:5" x14ac:dyDescent="0.3">
      <c r="A1764" s="168"/>
      <c r="B1764" s="168"/>
      <c r="C1764" s="168"/>
      <c r="D1764" s="178"/>
      <c r="E1764" s="168"/>
    </row>
    <row r="1765" spans="1:5" x14ac:dyDescent="0.3">
      <c r="A1765" s="168"/>
      <c r="B1765" s="168"/>
      <c r="C1765" s="168"/>
      <c r="D1765" s="178"/>
      <c r="E1765" s="168"/>
    </row>
    <row r="1766" spans="1:5" x14ac:dyDescent="0.3">
      <c r="A1766" s="168"/>
      <c r="B1766" s="168"/>
      <c r="C1766" s="168"/>
      <c r="D1766" s="178"/>
      <c r="E1766" s="168"/>
    </row>
    <row r="1767" spans="1:5" x14ac:dyDescent="0.3">
      <c r="A1767" s="168"/>
      <c r="B1767" s="168"/>
      <c r="C1767" s="168"/>
      <c r="D1767" s="178"/>
      <c r="E1767" s="168"/>
    </row>
    <row r="1768" spans="1:5" x14ac:dyDescent="0.3">
      <c r="A1768" s="168"/>
      <c r="B1768" s="168"/>
      <c r="C1768" s="168"/>
      <c r="D1768" s="178"/>
      <c r="E1768" s="168"/>
    </row>
    <row r="1769" spans="1:5" x14ac:dyDescent="0.3">
      <c r="A1769" s="168"/>
      <c r="B1769" s="168"/>
      <c r="C1769" s="168"/>
      <c r="D1769" s="178"/>
      <c r="E1769" s="168"/>
    </row>
    <row r="1770" spans="1:5" x14ac:dyDescent="0.3">
      <c r="A1770" s="168"/>
      <c r="B1770" s="168"/>
      <c r="C1770" s="168"/>
      <c r="D1770" s="178"/>
      <c r="E1770" s="168"/>
    </row>
    <row r="1771" spans="1:5" x14ac:dyDescent="0.3">
      <c r="A1771" s="168"/>
      <c r="B1771" s="168"/>
      <c r="C1771" s="168"/>
      <c r="D1771" s="178"/>
      <c r="E1771" s="168"/>
    </row>
    <row r="1772" spans="1:5" x14ac:dyDescent="0.3">
      <c r="A1772" s="168"/>
      <c r="B1772" s="168"/>
      <c r="C1772" s="168"/>
      <c r="D1772" s="178"/>
      <c r="E1772" s="168"/>
    </row>
    <row r="1773" spans="1:5" x14ac:dyDescent="0.3">
      <c r="A1773" s="168"/>
      <c r="B1773" s="168"/>
      <c r="C1773" s="168"/>
      <c r="D1773" s="178"/>
      <c r="E1773" s="168"/>
    </row>
    <row r="1774" spans="1:5" x14ac:dyDescent="0.3">
      <c r="A1774" s="168"/>
      <c r="B1774" s="168"/>
      <c r="C1774" s="168"/>
      <c r="D1774" s="178"/>
      <c r="E1774" s="168"/>
    </row>
    <row r="1775" spans="1:5" x14ac:dyDescent="0.3">
      <c r="A1775" s="168"/>
      <c r="B1775" s="168"/>
      <c r="C1775" s="168"/>
      <c r="D1775" s="178"/>
      <c r="E1775" s="168"/>
    </row>
    <row r="1776" spans="1:5" x14ac:dyDescent="0.3">
      <c r="A1776" s="168"/>
      <c r="B1776" s="168"/>
      <c r="C1776" s="168"/>
      <c r="D1776" s="178"/>
      <c r="E1776" s="168"/>
    </row>
    <row r="1777" spans="1:5" x14ac:dyDescent="0.3">
      <c r="A1777" s="168"/>
      <c r="B1777" s="168"/>
      <c r="C1777" s="168"/>
      <c r="D1777" s="178"/>
      <c r="E1777" s="168"/>
    </row>
    <row r="1778" spans="1:5" x14ac:dyDescent="0.3">
      <c r="A1778" s="168"/>
      <c r="B1778" s="168"/>
      <c r="C1778" s="168"/>
      <c r="D1778" s="178"/>
      <c r="E1778" s="168"/>
    </row>
    <row r="1779" spans="1:5" x14ac:dyDescent="0.3">
      <c r="A1779" s="168"/>
      <c r="B1779" s="168"/>
      <c r="C1779" s="168"/>
      <c r="D1779" s="178"/>
      <c r="E1779" s="168"/>
    </row>
    <row r="1780" spans="1:5" x14ac:dyDescent="0.3">
      <c r="A1780" s="168"/>
      <c r="B1780" s="168"/>
      <c r="C1780" s="168"/>
      <c r="D1780" s="178"/>
      <c r="E1780" s="168"/>
    </row>
    <row r="1781" spans="1:5" x14ac:dyDescent="0.3">
      <c r="A1781" s="168"/>
      <c r="B1781" s="168"/>
      <c r="C1781" s="168"/>
      <c r="D1781" s="178"/>
      <c r="E1781" s="168"/>
    </row>
    <row r="1782" spans="1:5" x14ac:dyDescent="0.3">
      <c r="A1782" s="168"/>
      <c r="B1782" s="168"/>
      <c r="C1782" s="168"/>
      <c r="D1782" s="178"/>
      <c r="E1782" s="168"/>
    </row>
    <row r="1783" spans="1:5" x14ac:dyDescent="0.3">
      <c r="A1783" s="168"/>
      <c r="B1783" s="168"/>
      <c r="C1783" s="168"/>
      <c r="D1783" s="178"/>
      <c r="E1783" s="168"/>
    </row>
    <row r="1784" spans="1:5" x14ac:dyDescent="0.3">
      <c r="A1784" s="168"/>
      <c r="B1784" s="168"/>
      <c r="C1784" s="168"/>
      <c r="D1784" s="178"/>
      <c r="E1784" s="168"/>
    </row>
    <row r="1785" spans="1:5" x14ac:dyDescent="0.3">
      <c r="A1785" s="168"/>
      <c r="B1785" s="168"/>
      <c r="C1785" s="168"/>
      <c r="D1785" s="178"/>
      <c r="E1785" s="168"/>
    </row>
    <row r="1786" spans="1:5" x14ac:dyDescent="0.3">
      <c r="A1786" s="168"/>
      <c r="B1786" s="168"/>
      <c r="C1786" s="168"/>
      <c r="D1786" s="178"/>
      <c r="E1786" s="168"/>
    </row>
    <row r="1787" spans="1:5" x14ac:dyDescent="0.3">
      <c r="A1787" s="168"/>
      <c r="B1787" s="168"/>
      <c r="C1787" s="168"/>
      <c r="D1787" s="178"/>
      <c r="E1787" s="168"/>
    </row>
    <row r="1788" spans="1:5" x14ac:dyDescent="0.3">
      <c r="A1788" s="168"/>
      <c r="B1788" s="168"/>
      <c r="C1788" s="168"/>
      <c r="D1788" s="178"/>
      <c r="E1788" s="168"/>
    </row>
    <row r="1789" spans="1:5" x14ac:dyDescent="0.3">
      <c r="A1789" s="168"/>
      <c r="B1789" s="168"/>
      <c r="C1789" s="168"/>
      <c r="D1789" s="178"/>
      <c r="E1789" s="168"/>
    </row>
    <row r="1790" spans="1:5" x14ac:dyDescent="0.3">
      <c r="A1790" s="168"/>
      <c r="B1790" s="168"/>
      <c r="C1790" s="168"/>
      <c r="D1790" s="178"/>
      <c r="E1790" s="168"/>
    </row>
    <row r="1791" spans="1:5" x14ac:dyDescent="0.3">
      <c r="A1791" s="168"/>
      <c r="B1791" s="168"/>
      <c r="C1791" s="168"/>
      <c r="D1791" s="178"/>
      <c r="E1791" s="168"/>
    </row>
    <row r="1792" spans="1:5" x14ac:dyDescent="0.3">
      <c r="A1792" s="168"/>
      <c r="B1792" s="168"/>
      <c r="C1792" s="168"/>
      <c r="D1792" s="178"/>
      <c r="E1792" s="168"/>
    </row>
    <row r="1793" spans="1:5" x14ac:dyDescent="0.3">
      <c r="A1793" s="168"/>
      <c r="B1793" s="168"/>
      <c r="C1793" s="168"/>
      <c r="D1793" s="178"/>
      <c r="E1793" s="168"/>
    </row>
    <row r="1794" spans="1:5" x14ac:dyDescent="0.3">
      <c r="A1794" s="168"/>
      <c r="B1794" s="168"/>
      <c r="C1794" s="168"/>
      <c r="D1794" s="178"/>
      <c r="E1794" s="168"/>
    </row>
    <row r="1795" spans="1:5" x14ac:dyDescent="0.3">
      <c r="A1795" s="168"/>
      <c r="B1795" s="168"/>
      <c r="C1795" s="168"/>
      <c r="D1795" s="178"/>
      <c r="E1795" s="168"/>
    </row>
    <row r="1796" spans="1:5" x14ac:dyDescent="0.3">
      <c r="A1796" s="168"/>
      <c r="B1796" s="168"/>
      <c r="C1796" s="168"/>
      <c r="D1796" s="178"/>
      <c r="E1796" s="168"/>
    </row>
    <row r="1797" spans="1:5" x14ac:dyDescent="0.3">
      <c r="A1797" s="168"/>
      <c r="B1797" s="168"/>
      <c r="C1797" s="168"/>
      <c r="D1797" s="178"/>
      <c r="E1797" s="168"/>
    </row>
    <row r="1798" spans="1:5" x14ac:dyDescent="0.3">
      <c r="A1798" s="168"/>
      <c r="B1798" s="168"/>
      <c r="C1798" s="168"/>
      <c r="D1798" s="178"/>
      <c r="E1798" s="168"/>
    </row>
    <row r="1799" spans="1:5" x14ac:dyDescent="0.3">
      <c r="A1799" s="168"/>
      <c r="B1799" s="168"/>
      <c r="C1799" s="168"/>
      <c r="D1799" s="178"/>
      <c r="E1799" s="168"/>
    </row>
    <row r="1800" spans="1:5" x14ac:dyDescent="0.3">
      <c r="A1800" s="168"/>
      <c r="B1800" s="168"/>
      <c r="C1800" s="168"/>
      <c r="D1800" s="178"/>
      <c r="E1800" s="168"/>
    </row>
    <row r="1801" spans="1:5" x14ac:dyDescent="0.3">
      <c r="A1801" s="168"/>
      <c r="B1801" s="168"/>
      <c r="C1801" s="168"/>
      <c r="D1801" s="178"/>
      <c r="E1801" s="168"/>
    </row>
    <row r="1802" spans="1:5" x14ac:dyDescent="0.3">
      <c r="A1802" s="168"/>
      <c r="B1802" s="168"/>
      <c r="C1802" s="168"/>
      <c r="D1802" s="178"/>
      <c r="E1802" s="168"/>
    </row>
    <row r="1803" spans="1:5" x14ac:dyDescent="0.3">
      <c r="A1803" s="168"/>
      <c r="B1803" s="168"/>
      <c r="C1803" s="168"/>
      <c r="D1803" s="178"/>
      <c r="E1803" s="168"/>
    </row>
    <row r="1804" spans="1:5" x14ac:dyDescent="0.3">
      <c r="A1804" s="168"/>
      <c r="B1804" s="168"/>
      <c r="C1804" s="168"/>
      <c r="D1804" s="178"/>
      <c r="E1804" s="168"/>
    </row>
    <row r="1805" spans="1:5" x14ac:dyDescent="0.3">
      <c r="A1805" s="168"/>
      <c r="B1805" s="168"/>
      <c r="C1805" s="168"/>
      <c r="D1805" s="178"/>
      <c r="E1805" s="168"/>
    </row>
    <row r="1806" spans="1:5" x14ac:dyDescent="0.3">
      <c r="A1806" s="168"/>
      <c r="B1806" s="168"/>
      <c r="C1806" s="168"/>
      <c r="D1806" s="178"/>
      <c r="E1806" s="168"/>
    </row>
    <row r="1807" spans="1:5" x14ac:dyDescent="0.3">
      <c r="A1807" s="168"/>
      <c r="B1807" s="168"/>
      <c r="C1807" s="168"/>
      <c r="D1807" s="178"/>
      <c r="E1807" s="168"/>
    </row>
    <row r="1808" spans="1:5" x14ac:dyDescent="0.3">
      <c r="A1808" s="168"/>
      <c r="B1808" s="168"/>
      <c r="C1808" s="168"/>
      <c r="D1808" s="178"/>
      <c r="E1808" s="168"/>
    </row>
    <row r="1809" spans="1:5" x14ac:dyDescent="0.3">
      <c r="A1809" s="168"/>
      <c r="B1809" s="168"/>
      <c r="C1809" s="168"/>
      <c r="D1809" s="178"/>
      <c r="E1809" s="168"/>
    </row>
    <row r="1810" spans="1:5" x14ac:dyDescent="0.3">
      <c r="A1810" s="168"/>
      <c r="B1810" s="168"/>
      <c r="C1810" s="168"/>
      <c r="D1810" s="178"/>
      <c r="E1810" s="168"/>
    </row>
    <row r="1811" spans="1:5" x14ac:dyDescent="0.3">
      <c r="A1811" s="168"/>
      <c r="B1811" s="168"/>
      <c r="C1811" s="168"/>
      <c r="D1811" s="178"/>
      <c r="E1811" s="168"/>
    </row>
    <row r="1812" spans="1:5" x14ac:dyDescent="0.3">
      <c r="A1812" s="168"/>
      <c r="B1812" s="168"/>
      <c r="C1812" s="168"/>
      <c r="D1812" s="178"/>
      <c r="E1812" s="168"/>
    </row>
    <row r="1813" spans="1:5" x14ac:dyDescent="0.3">
      <c r="A1813" s="168"/>
      <c r="B1813" s="168"/>
      <c r="C1813" s="168"/>
      <c r="D1813" s="178"/>
      <c r="E1813" s="168"/>
    </row>
    <row r="1814" spans="1:5" x14ac:dyDescent="0.3">
      <c r="A1814" s="168"/>
      <c r="B1814" s="168"/>
      <c r="C1814" s="168"/>
      <c r="D1814" s="178"/>
      <c r="E1814" s="168"/>
    </row>
    <row r="1815" spans="1:5" x14ac:dyDescent="0.3">
      <c r="A1815" s="168"/>
      <c r="B1815" s="168"/>
      <c r="C1815" s="168"/>
      <c r="D1815" s="178"/>
      <c r="E1815" s="168"/>
    </row>
    <row r="1816" spans="1:5" x14ac:dyDescent="0.3">
      <c r="A1816" s="168"/>
      <c r="B1816" s="168"/>
      <c r="C1816" s="168"/>
      <c r="D1816" s="178"/>
      <c r="E1816" s="168"/>
    </row>
    <row r="1817" spans="1:5" x14ac:dyDescent="0.3">
      <c r="A1817" s="168"/>
      <c r="B1817" s="168"/>
      <c r="C1817" s="168"/>
      <c r="D1817" s="178"/>
      <c r="E1817" s="168"/>
    </row>
    <row r="1818" spans="1:5" x14ac:dyDescent="0.3">
      <c r="A1818" s="168"/>
      <c r="B1818" s="168"/>
      <c r="C1818" s="168"/>
      <c r="D1818" s="178"/>
      <c r="E1818" s="168"/>
    </row>
    <row r="1819" spans="1:5" x14ac:dyDescent="0.3">
      <c r="A1819" s="168"/>
      <c r="B1819" s="168"/>
      <c r="C1819" s="168"/>
      <c r="D1819" s="178"/>
      <c r="E1819" s="168"/>
    </row>
    <row r="1820" spans="1:5" x14ac:dyDescent="0.3">
      <c r="A1820" s="168"/>
      <c r="B1820" s="168"/>
      <c r="C1820" s="168"/>
      <c r="D1820" s="178"/>
      <c r="E1820" s="168"/>
    </row>
    <row r="1821" spans="1:5" x14ac:dyDescent="0.3">
      <c r="A1821" s="168"/>
      <c r="B1821" s="168"/>
      <c r="C1821" s="168"/>
      <c r="D1821" s="178"/>
      <c r="E1821" s="168"/>
    </row>
    <row r="1822" spans="1:5" x14ac:dyDescent="0.3">
      <c r="A1822" s="168"/>
      <c r="B1822" s="168"/>
      <c r="C1822" s="168"/>
      <c r="D1822" s="178"/>
      <c r="E1822" s="168"/>
    </row>
    <row r="1823" spans="1:5" x14ac:dyDescent="0.3">
      <c r="A1823" s="168"/>
      <c r="B1823" s="168"/>
      <c r="C1823" s="168"/>
      <c r="D1823" s="178"/>
      <c r="E1823" s="168"/>
    </row>
    <row r="1824" spans="1:5" x14ac:dyDescent="0.3">
      <c r="A1824" s="168"/>
      <c r="B1824" s="168"/>
      <c r="C1824" s="168"/>
      <c r="D1824" s="178"/>
      <c r="E1824" s="168"/>
    </row>
    <row r="1825" spans="1:5" x14ac:dyDescent="0.3">
      <c r="A1825" s="168"/>
      <c r="B1825" s="168"/>
      <c r="C1825" s="168"/>
      <c r="D1825" s="178"/>
      <c r="E1825" s="168"/>
    </row>
    <row r="1826" spans="1:5" x14ac:dyDescent="0.3">
      <c r="A1826" s="168"/>
      <c r="B1826" s="168"/>
      <c r="C1826" s="168"/>
      <c r="D1826" s="178"/>
      <c r="E1826" s="168"/>
    </row>
    <row r="1827" spans="1:5" x14ac:dyDescent="0.3">
      <c r="A1827" s="168"/>
      <c r="B1827" s="168"/>
      <c r="C1827" s="168"/>
      <c r="D1827" s="178"/>
      <c r="E1827" s="168"/>
    </row>
    <row r="1828" spans="1:5" x14ac:dyDescent="0.3">
      <c r="A1828" s="168"/>
      <c r="B1828" s="168"/>
      <c r="C1828" s="168"/>
      <c r="D1828" s="178"/>
      <c r="E1828" s="168"/>
    </row>
    <row r="1829" spans="1:5" x14ac:dyDescent="0.3">
      <c r="A1829" s="168"/>
      <c r="B1829" s="168"/>
      <c r="C1829" s="168"/>
      <c r="D1829" s="178"/>
      <c r="E1829" s="168"/>
    </row>
    <row r="1830" spans="1:5" x14ac:dyDescent="0.3">
      <c r="A1830" s="168"/>
      <c r="B1830" s="168"/>
      <c r="C1830" s="168"/>
      <c r="D1830" s="178"/>
      <c r="E1830" s="168"/>
    </row>
    <row r="1831" spans="1:5" x14ac:dyDescent="0.3">
      <c r="A1831" s="168"/>
      <c r="B1831" s="168"/>
      <c r="C1831" s="168"/>
      <c r="D1831" s="178"/>
      <c r="E1831" s="168"/>
    </row>
    <row r="1832" spans="1:5" x14ac:dyDescent="0.3">
      <c r="A1832" s="168"/>
      <c r="B1832" s="168"/>
      <c r="C1832" s="168"/>
      <c r="D1832" s="178"/>
      <c r="E1832" s="168"/>
    </row>
    <row r="1833" spans="1:5" x14ac:dyDescent="0.3">
      <c r="A1833" s="168"/>
      <c r="B1833" s="168"/>
      <c r="C1833" s="168"/>
      <c r="D1833" s="178"/>
      <c r="E1833" s="168"/>
    </row>
    <row r="1834" spans="1:5" x14ac:dyDescent="0.3">
      <c r="A1834" s="168"/>
      <c r="B1834" s="168"/>
      <c r="C1834" s="168"/>
      <c r="D1834" s="178"/>
      <c r="E1834" s="168"/>
    </row>
    <row r="1835" spans="1:5" x14ac:dyDescent="0.3">
      <c r="A1835" s="168"/>
      <c r="B1835" s="168"/>
      <c r="C1835" s="168"/>
      <c r="D1835" s="178"/>
      <c r="E1835" s="168"/>
    </row>
    <row r="1836" spans="1:5" x14ac:dyDescent="0.3">
      <c r="A1836" s="168"/>
      <c r="B1836" s="168"/>
      <c r="C1836" s="168"/>
      <c r="D1836" s="178"/>
      <c r="E1836" s="168"/>
    </row>
    <row r="1837" spans="1:5" x14ac:dyDescent="0.3">
      <c r="A1837" s="168"/>
      <c r="B1837" s="168"/>
      <c r="C1837" s="168"/>
      <c r="D1837" s="178"/>
      <c r="E1837" s="168"/>
    </row>
    <row r="1838" spans="1:5" x14ac:dyDescent="0.3">
      <c r="A1838" s="168"/>
      <c r="B1838" s="168"/>
      <c r="C1838" s="168"/>
      <c r="D1838" s="178"/>
      <c r="E1838" s="168"/>
    </row>
    <row r="1839" spans="1:5" x14ac:dyDescent="0.3">
      <c r="A1839" s="168"/>
      <c r="B1839" s="168"/>
      <c r="C1839" s="168"/>
      <c r="D1839" s="178"/>
      <c r="E1839" s="168"/>
    </row>
    <row r="1840" spans="1:5" x14ac:dyDescent="0.3">
      <c r="A1840" s="168"/>
      <c r="B1840" s="168"/>
      <c r="C1840" s="168"/>
      <c r="D1840" s="178"/>
      <c r="E1840" s="168"/>
    </row>
    <row r="1841" spans="1:5" x14ac:dyDescent="0.3">
      <c r="A1841" s="168"/>
      <c r="B1841" s="168"/>
      <c r="C1841" s="168"/>
      <c r="D1841" s="178"/>
      <c r="E1841" s="168"/>
    </row>
    <row r="1842" spans="1:5" x14ac:dyDescent="0.3">
      <c r="A1842" s="168"/>
      <c r="B1842" s="168"/>
      <c r="C1842" s="168"/>
      <c r="D1842" s="178"/>
      <c r="E1842" s="168"/>
    </row>
    <row r="1843" spans="1:5" x14ac:dyDescent="0.3">
      <c r="A1843" s="168"/>
      <c r="B1843" s="168"/>
      <c r="C1843" s="168"/>
      <c r="D1843" s="178"/>
      <c r="E1843" s="168"/>
    </row>
    <row r="1844" spans="1:5" x14ac:dyDescent="0.3">
      <c r="A1844" s="168"/>
      <c r="B1844" s="168"/>
      <c r="C1844" s="168"/>
      <c r="D1844" s="178"/>
      <c r="E1844" s="168"/>
    </row>
    <row r="1845" spans="1:5" x14ac:dyDescent="0.3">
      <c r="A1845" s="168"/>
      <c r="B1845" s="168"/>
      <c r="C1845" s="168"/>
      <c r="D1845" s="178"/>
      <c r="E1845" s="168"/>
    </row>
    <row r="1846" spans="1:5" x14ac:dyDescent="0.3">
      <c r="A1846" s="168"/>
      <c r="B1846" s="168"/>
      <c r="C1846" s="168"/>
      <c r="D1846" s="178"/>
      <c r="E1846" s="168"/>
    </row>
    <row r="1847" spans="1:5" x14ac:dyDescent="0.3">
      <c r="A1847" s="168"/>
      <c r="B1847" s="168"/>
      <c r="C1847" s="168"/>
      <c r="D1847" s="178"/>
      <c r="E1847" s="168"/>
    </row>
    <row r="1848" spans="1:5" x14ac:dyDescent="0.3">
      <c r="A1848" s="168"/>
      <c r="B1848" s="168"/>
      <c r="C1848" s="168"/>
      <c r="D1848" s="178"/>
      <c r="E1848" s="168"/>
    </row>
    <row r="1849" spans="1:5" x14ac:dyDescent="0.3">
      <c r="A1849" s="168"/>
      <c r="B1849" s="168"/>
      <c r="C1849" s="168"/>
      <c r="D1849" s="178"/>
      <c r="E1849" s="168"/>
    </row>
    <row r="1850" spans="1:5" x14ac:dyDescent="0.3">
      <c r="A1850" s="168"/>
      <c r="B1850" s="168"/>
      <c r="C1850" s="168"/>
      <c r="D1850" s="178"/>
      <c r="E1850" s="168"/>
    </row>
    <row r="1851" spans="1:5" x14ac:dyDescent="0.3">
      <c r="A1851" s="168"/>
      <c r="B1851" s="168"/>
      <c r="C1851" s="168"/>
      <c r="D1851" s="178"/>
      <c r="E1851" s="168"/>
    </row>
    <row r="1852" spans="1:5" x14ac:dyDescent="0.3">
      <c r="A1852" s="168"/>
      <c r="B1852" s="168"/>
      <c r="C1852" s="168"/>
      <c r="D1852" s="178"/>
      <c r="E1852" s="168"/>
    </row>
    <row r="1853" spans="1:5" x14ac:dyDescent="0.3">
      <c r="A1853" s="168"/>
      <c r="B1853" s="168"/>
      <c r="C1853" s="168"/>
      <c r="D1853" s="178"/>
      <c r="E1853" s="168"/>
    </row>
    <row r="1854" spans="1:5" x14ac:dyDescent="0.3">
      <c r="A1854" s="168"/>
      <c r="B1854" s="168"/>
      <c r="C1854" s="168"/>
      <c r="D1854" s="178"/>
      <c r="E1854" s="168"/>
    </row>
    <row r="1855" spans="1:5" x14ac:dyDescent="0.3">
      <c r="A1855" s="168"/>
      <c r="B1855" s="168"/>
      <c r="C1855" s="168"/>
      <c r="D1855" s="178"/>
      <c r="E1855" s="168"/>
    </row>
    <row r="1856" spans="1:5" x14ac:dyDescent="0.3">
      <c r="A1856" s="168"/>
      <c r="B1856" s="168"/>
      <c r="C1856" s="168"/>
      <c r="D1856" s="178"/>
      <c r="E1856" s="168"/>
    </row>
    <row r="1857" spans="1:5" x14ac:dyDescent="0.3">
      <c r="A1857" s="168"/>
      <c r="B1857" s="168"/>
      <c r="C1857" s="168"/>
      <c r="D1857" s="178"/>
      <c r="E1857" s="168"/>
    </row>
    <row r="1858" spans="1:5" x14ac:dyDescent="0.3">
      <c r="A1858" s="168"/>
      <c r="B1858" s="168"/>
      <c r="C1858" s="168"/>
      <c r="D1858" s="178"/>
      <c r="E1858" s="168"/>
    </row>
    <row r="1859" spans="1:5" x14ac:dyDescent="0.3">
      <c r="A1859" s="168"/>
      <c r="B1859" s="168"/>
      <c r="C1859" s="168"/>
      <c r="D1859" s="178"/>
      <c r="E1859" s="168"/>
    </row>
    <row r="1860" spans="1:5" x14ac:dyDescent="0.3">
      <c r="A1860" s="168"/>
      <c r="B1860" s="168"/>
      <c r="C1860" s="168"/>
      <c r="D1860" s="178"/>
      <c r="E1860" s="168"/>
    </row>
    <row r="1861" spans="1:5" x14ac:dyDescent="0.3">
      <c r="A1861" s="168"/>
      <c r="B1861" s="168"/>
      <c r="C1861" s="168"/>
      <c r="D1861" s="178"/>
      <c r="E1861" s="168"/>
    </row>
    <row r="1862" spans="1:5" x14ac:dyDescent="0.3">
      <c r="A1862" s="168"/>
      <c r="B1862" s="168"/>
      <c r="C1862" s="168"/>
      <c r="D1862" s="178"/>
      <c r="E1862" s="168"/>
    </row>
    <row r="1863" spans="1:5" x14ac:dyDescent="0.3">
      <c r="A1863" s="168"/>
      <c r="B1863" s="168"/>
      <c r="C1863" s="168"/>
      <c r="D1863" s="178"/>
      <c r="E1863" s="168"/>
    </row>
    <row r="1864" spans="1:5" x14ac:dyDescent="0.3">
      <c r="A1864" s="168"/>
      <c r="B1864" s="168"/>
      <c r="C1864" s="168"/>
      <c r="D1864" s="178"/>
      <c r="E1864" s="168"/>
    </row>
    <row r="1865" spans="1:5" x14ac:dyDescent="0.3">
      <c r="A1865" s="168"/>
      <c r="B1865" s="168"/>
      <c r="C1865" s="168"/>
      <c r="D1865" s="178"/>
      <c r="E1865" s="168"/>
    </row>
    <row r="1866" spans="1:5" x14ac:dyDescent="0.3">
      <c r="A1866" s="168"/>
      <c r="B1866" s="168"/>
      <c r="C1866" s="168"/>
      <c r="D1866" s="178"/>
      <c r="E1866" s="168"/>
    </row>
    <row r="1867" spans="1:5" x14ac:dyDescent="0.3">
      <c r="A1867" s="168"/>
      <c r="B1867" s="168"/>
      <c r="C1867" s="168"/>
      <c r="D1867" s="178"/>
      <c r="E1867" s="168"/>
    </row>
    <row r="1868" spans="1:5" x14ac:dyDescent="0.3">
      <c r="A1868" s="168"/>
      <c r="B1868" s="168"/>
      <c r="C1868" s="168"/>
      <c r="D1868" s="178"/>
      <c r="E1868" s="168"/>
    </row>
    <row r="1869" spans="1:5" x14ac:dyDescent="0.3">
      <c r="A1869" s="168"/>
      <c r="B1869" s="168"/>
      <c r="C1869" s="168"/>
      <c r="D1869" s="178"/>
      <c r="E1869" s="168"/>
    </row>
    <row r="1870" spans="1:5" x14ac:dyDescent="0.3">
      <c r="A1870" s="168"/>
      <c r="B1870" s="168"/>
      <c r="C1870" s="168"/>
      <c r="D1870" s="178"/>
      <c r="E1870" s="168"/>
    </row>
    <row r="1871" spans="1:5" x14ac:dyDescent="0.3">
      <c r="A1871" s="168"/>
      <c r="B1871" s="168"/>
      <c r="C1871" s="168"/>
      <c r="D1871" s="178"/>
      <c r="E1871" s="168"/>
    </row>
    <row r="1872" spans="1:5" x14ac:dyDescent="0.3">
      <c r="A1872" s="168"/>
      <c r="B1872" s="168"/>
      <c r="C1872" s="168"/>
      <c r="D1872" s="178"/>
      <c r="E1872" s="168"/>
    </row>
    <row r="1873" spans="1:5" x14ac:dyDescent="0.3">
      <c r="A1873" s="168"/>
      <c r="B1873" s="168"/>
      <c r="C1873" s="168"/>
      <c r="D1873" s="178"/>
      <c r="E1873" s="168"/>
    </row>
    <row r="1874" spans="1:5" x14ac:dyDescent="0.3">
      <c r="A1874" s="168"/>
      <c r="B1874" s="168"/>
      <c r="C1874" s="168"/>
      <c r="D1874" s="178"/>
      <c r="E1874" s="168"/>
    </row>
    <row r="1875" spans="1:5" x14ac:dyDescent="0.3">
      <c r="A1875" s="168"/>
      <c r="B1875" s="168"/>
      <c r="C1875" s="168"/>
      <c r="D1875" s="178"/>
      <c r="E1875" s="168"/>
    </row>
    <row r="1876" spans="1:5" x14ac:dyDescent="0.3">
      <c r="A1876" s="168"/>
      <c r="B1876" s="168"/>
      <c r="C1876" s="168"/>
      <c r="D1876" s="178"/>
      <c r="E1876" s="168"/>
    </row>
    <row r="1877" spans="1:5" x14ac:dyDescent="0.3">
      <c r="A1877" s="168"/>
      <c r="B1877" s="168"/>
      <c r="C1877" s="168"/>
      <c r="D1877" s="178"/>
      <c r="E1877" s="168"/>
    </row>
    <row r="1878" spans="1:5" x14ac:dyDescent="0.3">
      <c r="A1878" s="168"/>
      <c r="B1878" s="168"/>
      <c r="C1878" s="168"/>
      <c r="D1878" s="178"/>
      <c r="E1878" s="168"/>
    </row>
    <row r="1879" spans="1:5" x14ac:dyDescent="0.3">
      <c r="A1879" s="168"/>
      <c r="B1879" s="168"/>
      <c r="C1879" s="168"/>
      <c r="D1879" s="178"/>
      <c r="E1879" s="168"/>
    </row>
    <row r="1880" spans="1:5" x14ac:dyDescent="0.3">
      <c r="A1880" s="168"/>
      <c r="B1880" s="168"/>
      <c r="C1880" s="168"/>
      <c r="D1880" s="178"/>
      <c r="E1880" s="168"/>
    </row>
    <row r="1881" spans="1:5" x14ac:dyDescent="0.3">
      <c r="A1881" s="168"/>
      <c r="B1881" s="168"/>
      <c r="C1881" s="168"/>
      <c r="D1881" s="178"/>
      <c r="E1881" s="168"/>
    </row>
    <row r="1882" spans="1:5" x14ac:dyDescent="0.3">
      <c r="A1882" s="168"/>
      <c r="B1882" s="168"/>
      <c r="C1882" s="168"/>
      <c r="D1882" s="178"/>
      <c r="E1882" s="168"/>
    </row>
    <row r="1883" spans="1:5" x14ac:dyDescent="0.3">
      <c r="A1883" s="168"/>
      <c r="B1883" s="168"/>
      <c r="C1883" s="168"/>
      <c r="D1883" s="178"/>
      <c r="E1883" s="168"/>
    </row>
    <row r="1884" spans="1:5" x14ac:dyDescent="0.3">
      <c r="A1884" s="168"/>
      <c r="B1884" s="168"/>
      <c r="C1884" s="168"/>
      <c r="D1884" s="178"/>
      <c r="E1884" s="168"/>
    </row>
    <row r="1885" spans="1:5" x14ac:dyDescent="0.3">
      <c r="A1885" s="168"/>
      <c r="B1885" s="168"/>
      <c r="C1885" s="168"/>
      <c r="D1885" s="178"/>
      <c r="E1885" s="168"/>
    </row>
    <row r="1886" spans="1:5" x14ac:dyDescent="0.3">
      <c r="A1886" s="168"/>
      <c r="B1886" s="168"/>
      <c r="C1886" s="168"/>
      <c r="D1886" s="178"/>
      <c r="E1886" s="168"/>
    </row>
    <row r="1887" spans="1:5" x14ac:dyDescent="0.3">
      <c r="A1887" s="168"/>
      <c r="B1887" s="168"/>
      <c r="C1887" s="168"/>
      <c r="D1887" s="178"/>
      <c r="E1887" s="168"/>
    </row>
    <row r="1888" spans="1:5" x14ac:dyDescent="0.3">
      <c r="A1888" s="168"/>
      <c r="B1888" s="168"/>
      <c r="C1888" s="168"/>
      <c r="D1888" s="178"/>
      <c r="E1888" s="168"/>
    </row>
    <row r="1889" spans="1:5" x14ac:dyDescent="0.3">
      <c r="A1889" s="168"/>
      <c r="B1889" s="168"/>
      <c r="C1889" s="168"/>
      <c r="D1889" s="178"/>
      <c r="E1889" s="168"/>
    </row>
    <row r="1890" spans="1:5" x14ac:dyDescent="0.3">
      <c r="A1890" s="168"/>
      <c r="B1890" s="168"/>
      <c r="C1890" s="168"/>
      <c r="D1890" s="178"/>
      <c r="E1890" s="168"/>
    </row>
    <row r="1891" spans="1:5" x14ac:dyDescent="0.3">
      <c r="A1891" s="168"/>
      <c r="B1891" s="168"/>
      <c r="C1891" s="168"/>
      <c r="D1891" s="178"/>
      <c r="E1891" s="168"/>
    </row>
    <row r="1892" spans="1:5" x14ac:dyDescent="0.3">
      <c r="A1892" s="168"/>
      <c r="B1892" s="168"/>
      <c r="C1892" s="168"/>
      <c r="D1892" s="178"/>
      <c r="E1892" s="168"/>
    </row>
    <row r="1893" spans="1:5" x14ac:dyDescent="0.3">
      <c r="A1893" s="168"/>
      <c r="B1893" s="168"/>
      <c r="C1893" s="168"/>
      <c r="D1893" s="178"/>
      <c r="E1893" s="168"/>
    </row>
    <row r="1894" spans="1:5" x14ac:dyDescent="0.3">
      <c r="A1894" s="168"/>
      <c r="B1894" s="168"/>
      <c r="C1894" s="168"/>
      <c r="D1894" s="178"/>
      <c r="E1894" s="168"/>
    </row>
    <row r="1895" spans="1:5" x14ac:dyDescent="0.3">
      <c r="A1895" s="168"/>
      <c r="B1895" s="168"/>
      <c r="C1895" s="168"/>
      <c r="D1895" s="178"/>
      <c r="E1895" s="168"/>
    </row>
    <row r="1896" spans="1:5" x14ac:dyDescent="0.3">
      <c r="A1896" s="168"/>
      <c r="B1896" s="168"/>
      <c r="C1896" s="168"/>
      <c r="D1896" s="178"/>
      <c r="E1896" s="168"/>
    </row>
    <row r="1897" spans="1:5" x14ac:dyDescent="0.3">
      <c r="A1897" s="168"/>
      <c r="B1897" s="168"/>
      <c r="C1897" s="168"/>
      <c r="D1897" s="178"/>
      <c r="E1897" s="168"/>
    </row>
    <row r="1898" spans="1:5" x14ac:dyDescent="0.3">
      <c r="A1898" s="168"/>
      <c r="B1898" s="168"/>
      <c r="C1898" s="168"/>
      <c r="D1898" s="178"/>
      <c r="E1898" s="168"/>
    </row>
    <row r="1899" spans="1:5" x14ac:dyDescent="0.3">
      <c r="A1899" s="168"/>
      <c r="B1899" s="168"/>
      <c r="C1899" s="168"/>
      <c r="D1899" s="178"/>
      <c r="E1899" s="168"/>
    </row>
    <row r="1900" spans="1:5" x14ac:dyDescent="0.3">
      <c r="A1900" s="168"/>
      <c r="B1900" s="168"/>
      <c r="C1900" s="168"/>
      <c r="D1900" s="178"/>
      <c r="E1900" s="168"/>
    </row>
    <row r="1901" spans="1:5" x14ac:dyDescent="0.3">
      <c r="A1901" s="168"/>
      <c r="B1901" s="168"/>
      <c r="C1901" s="168"/>
      <c r="D1901" s="178"/>
      <c r="E1901" s="168"/>
    </row>
    <row r="1902" spans="1:5" x14ac:dyDescent="0.3">
      <c r="A1902" s="168"/>
      <c r="B1902" s="168"/>
      <c r="C1902" s="168"/>
      <c r="D1902" s="178"/>
      <c r="E1902" s="168"/>
    </row>
    <row r="1903" spans="1:5" x14ac:dyDescent="0.3">
      <c r="A1903" s="168"/>
      <c r="B1903" s="168"/>
      <c r="C1903" s="168"/>
      <c r="D1903" s="178"/>
      <c r="E1903" s="168"/>
    </row>
    <row r="1904" spans="1:5" x14ac:dyDescent="0.3">
      <c r="A1904" s="168"/>
      <c r="B1904" s="168"/>
      <c r="C1904" s="168"/>
      <c r="D1904" s="178"/>
      <c r="E1904" s="168"/>
    </row>
    <row r="1905" spans="1:5" x14ac:dyDescent="0.3">
      <c r="A1905" s="168"/>
      <c r="B1905" s="168"/>
      <c r="C1905" s="168"/>
      <c r="D1905" s="178"/>
      <c r="E1905" s="168"/>
    </row>
    <row r="1906" spans="1:5" x14ac:dyDescent="0.3">
      <c r="A1906" s="168"/>
      <c r="B1906" s="168"/>
      <c r="C1906" s="168"/>
      <c r="D1906" s="178"/>
      <c r="E1906" s="168"/>
    </row>
    <row r="1907" spans="1:5" x14ac:dyDescent="0.3">
      <c r="A1907" s="168"/>
      <c r="B1907" s="168"/>
      <c r="C1907" s="168"/>
      <c r="D1907" s="178"/>
      <c r="E1907" s="168"/>
    </row>
    <row r="1908" spans="1:5" x14ac:dyDescent="0.3">
      <c r="A1908" s="168"/>
      <c r="B1908" s="168"/>
      <c r="C1908" s="168"/>
      <c r="D1908" s="178"/>
      <c r="E1908" s="168"/>
    </row>
    <row r="1909" spans="1:5" x14ac:dyDescent="0.3">
      <c r="A1909" s="168"/>
      <c r="B1909" s="168"/>
      <c r="C1909" s="168"/>
      <c r="D1909" s="178"/>
      <c r="E1909" s="168"/>
    </row>
    <row r="1910" spans="1:5" x14ac:dyDescent="0.3">
      <c r="A1910" s="168"/>
      <c r="B1910" s="168"/>
      <c r="C1910" s="168"/>
      <c r="D1910" s="178"/>
      <c r="E1910" s="168"/>
    </row>
    <row r="1911" spans="1:5" x14ac:dyDescent="0.3">
      <c r="A1911" s="168"/>
      <c r="B1911" s="168"/>
      <c r="C1911" s="168"/>
      <c r="D1911" s="178"/>
      <c r="E1911" s="168"/>
    </row>
    <row r="1912" spans="1:5" x14ac:dyDescent="0.3">
      <c r="A1912" s="168"/>
      <c r="B1912" s="168"/>
      <c r="C1912" s="168"/>
      <c r="D1912" s="178"/>
      <c r="E1912" s="168"/>
    </row>
    <row r="1913" spans="1:5" x14ac:dyDescent="0.3">
      <c r="A1913" s="168"/>
      <c r="B1913" s="168"/>
      <c r="C1913" s="168"/>
      <c r="D1913" s="178"/>
      <c r="E1913" s="168"/>
    </row>
    <row r="1914" spans="1:5" x14ac:dyDescent="0.3">
      <c r="A1914" s="168"/>
      <c r="B1914" s="168"/>
      <c r="C1914" s="168"/>
      <c r="D1914" s="178"/>
      <c r="E1914" s="168"/>
    </row>
    <row r="1915" spans="1:5" x14ac:dyDescent="0.3">
      <c r="A1915" s="168"/>
      <c r="B1915" s="168"/>
      <c r="C1915" s="168"/>
      <c r="D1915" s="178"/>
      <c r="E1915" s="168"/>
    </row>
    <row r="1916" spans="1:5" x14ac:dyDescent="0.3">
      <c r="A1916" s="168"/>
      <c r="B1916" s="168"/>
      <c r="C1916" s="168"/>
      <c r="D1916" s="178"/>
      <c r="E1916" s="168"/>
    </row>
    <row r="1917" spans="1:5" x14ac:dyDescent="0.3">
      <c r="A1917" s="168"/>
      <c r="B1917" s="168"/>
      <c r="C1917" s="168"/>
      <c r="D1917" s="178"/>
      <c r="E1917" s="168"/>
    </row>
    <row r="1918" spans="1:5" x14ac:dyDescent="0.3">
      <c r="A1918" s="168"/>
      <c r="B1918" s="168"/>
      <c r="C1918" s="168"/>
      <c r="D1918" s="178"/>
      <c r="E1918" s="168"/>
    </row>
    <row r="1919" spans="1:5" x14ac:dyDescent="0.3">
      <c r="A1919" s="168"/>
      <c r="B1919" s="168"/>
      <c r="C1919" s="168"/>
      <c r="D1919" s="178"/>
      <c r="E1919" s="168"/>
    </row>
    <row r="1920" spans="1:5" x14ac:dyDescent="0.3">
      <c r="A1920" s="168"/>
      <c r="B1920" s="168"/>
      <c r="C1920" s="168"/>
      <c r="D1920" s="178"/>
      <c r="E1920" s="168"/>
    </row>
    <row r="1921" spans="1:5" x14ac:dyDescent="0.3">
      <c r="A1921" s="168"/>
      <c r="B1921" s="168"/>
      <c r="C1921" s="168"/>
      <c r="D1921" s="178"/>
      <c r="E1921" s="168"/>
    </row>
    <row r="1922" spans="1:5" x14ac:dyDescent="0.3">
      <c r="A1922" s="168"/>
      <c r="B1922" s="168"/>
      <c r="C1922" s="168"/>
      <c r="D1922" s="178"/>
      <c r="E1922" s="168"/>
    </row>
    <row r="1923" spans="1:5" x14ac:dyDescent="0.3">
      <c r="A1923" s="168"/>
      <c r="B1923" s="168"/>
      <c r="C1923" s="168"/>
      <c r="D1923" s="178"/>
      <c r="E1923" s="168"/>
    </row>
    <row r="1924" spans="1:5" x14ac:dyDescent="0.3">
      <c r="A1924" s="168"/>
      <c r="B1924" s="168"/>
      <c r="C1924" s="168"/>
      <c r="D1924" s="178"/>
      <c r="E1924" s="168"/>
    </row>
    <row r="1925" spans="1:5" x14ac:dyDescent="0.3">
      <c r="A1925" s="168"/>
      <c r="B1925" s="168"/>
      <c r="C1925" s="168"/>
      <c r="D1925" s="178"/>
      <c r="E1925" s="168"/>
    </row>
    <row r="1926" spans="1:5" x14ac:dyDescent="0.3">
      <c r="A1926" s="168"/>
      <c r="B1926" s="168"/>
      <c r="C1926" s="168"/>
      <c r="D1926" s="178"/>
      <c r="E1926" s="168"/>
    </row>
    <row r="1927" spans="1:5" x14ac:dyDescent="0.3">
      <c r="A1927" s="168"/>
      <c r="B1927" s="168"/>
      <c r="C1927" s="168"/>
      <c r="D1927" s="178"/>
      <c r="E1927" s="168"/>
    </row>
    <row r="1928" spans="1:5" x14ac:dyDescent="0.3">
      <c r="A1928" s="168"/>
      <c r="B1928" s="168"/>
      <c r="C1928" s="168"/>
      <c r="D1928" s="178"/>
      <c r="E1928" s="168"/>
    </row>
    <row r="1929" spans="1:5" x14ac:dyDescent="0.3">
      <c r="A1929" s="168"/>
      <c r="B1929" s="168"/>
      <c r="C1929" s="168"/>
      <c r="D1929" s="178"/>
      <c r="E1929" s="168"/>
    </row>
    <row r="1930" spans="1:5" x14ac:dyDescent="0.3">
      <c r="A1930" s="168"/>
      <c r="B1930" s="168"/>
      <c r="C1930" s="168"/>
      <c r="D1930" s="178"/>
      <c r="E1930" s="168"/>
    </row>
    <row r="1931" spans="1:5" x14ac:dyDescent="0.3">
      <c r="A1931" s="168"/>
      <c r="B1931" s="168"/>
      <c r="C1931" s="168"/>
      <c r="D1931" s="178"/>
      <c r="E1931" s="168"/>
    </row>
    <row r="1932" spans="1:5" x14ac:dyDescent="0.3">
      <c r="A1932" s="168"/>
      <c r="B1932" s="168"/>
      <c r="C1932" s="168"/>
      <c r="D1932" s="178"/>
      <c r="E1932" s="168"/>
    </row>
    <row r="1933" spans="1:5" x14ac:dyDescent="0.3">
      <c r="A1933" s="168"/>
      <c r="B1933" s="168"/>
      <c r="C1933" s="168"/>
      <c r="D1933" s="178"/>
      <c r="E1933" s="168"/>
    </row>
    <row r="1934" spans="1:5" x14ac:dyDescent="0.3">
      <c r="A1934" s="168"/>
      <c r="B1934" s="168"/>
      <c r="C1934" s="168"/>
      <c r="D1934" s="178"/>
      <c r="E1934" s="168"/>
    </row>
    <row r="1935" spans="1:5" x14ac:dyDescent="0.3">
      <c r="A1935" s="168"/>
      <c r="B1935" s="168"/>
      <c r="C1935" s="168"/>
      <c r="D1935" s="178"/>
      <c r="E1935" s="168"/>
    </row>
    <row r="1936" spans="1:5" x14ac:dyDescent="0.3">
      <c r="A1936" s="168"/>
      <c r="B1936" s="168"/>
      <c r="C1936" s="168"/>
      <c r="D1936" s="178"/>
      <c r="E1936" s="168"/>
    </row>
    <row r="1937" spans="1:5" x14ac:dyDescent="0.3">
      <c r="A1937" s="168"/>
      <c r="B1937" s="168"/>
      <c r="C1937" s="168"/>
      <c r="D1937" s="178"/>
      <c r="E1937" s="168"/>
    </row>
    <row r="1938" spans="1:5" x14ac:dyDescent="0.3">
      <c r="A1938" s="168"/>
      <c r="B1938" s="168"/>
      <c r="C1938" s="168"/>
      <c r="D1938" s="178"/>
      <c r="E1938" s="168"/>
    </row>
    <row r="1939" spans="1:5" x14ac:dyDescent="0.3">
      <c r="A1939" s="168"/>
      <c r="B1939" s="168"/>
      <c r="C1939" s="168"/>
      <c r="D1939" s="178"/>
      <c r="E1939" s="168"/>
    </row>
    <row r="1940" spans="1:5" x14ac:dyDescent="0.3">
      <c r="A1940" s="168"/>
      <c r="B1940" s="168"/>
      <c r="C1940" s="168"/>
      <c r="D1940" s="178"/>
      <c r="E1940" s="168"/>
    </row>
    <row r="1941" spans="1:5" x14ac:dyDescent="0.3">
      <c r="A1941" s="168"/>
      <c r="B1941" s="168"/>
      <c r="C1941" s="168"/>
      <c r="D1941" s="178"/>
      <c r="E1941" s="168"/>
    </row>
    <row r="1942" spans="1:5" x14ac:dyDescent="0.3">
      <c r="A1942" s="168"/>
      <c r="B1942" s="168"/>
      <c r="C1942" s="168"/>
      <c r="D1942" s="178"/>
      <c r="E1942" s="168"/>
    </row>
    <row r="1943" spans="1:5" x14ac:dyDescent="0.3">
      <c r="A1943" s="168"/>
      <c r="B1943" s="168"/>
      <c r="C1943" s="168"/>
      <c r="D1943" s="178"/>
      <c r="E1943" s="168"/>
    </row>
    <row r="1944" spans="1:5" x14ac:dyDescent="0.3">
      <c r="A1944" s="168"/>
      <c r="B1944" s="168"/>
      <c r="C1944" s="168"/>
      <c r="D1944" s="178"/>
      <c r="E1944" s="168"/>
    </row>
    <row r="1945" spans="1:5" x14ac:dyDescent="0.3">
      <c r="A1945" s="168"/>
      <c r="B1945" s="168"/>
      <c r="C1945" s="168"/>
      <c r="D1945" s="178"/>
      <c r="E1945" s="168"/>
    </row>
    <row r="1946" spans="1:5" x14ac:dyDescent="0.3">
      <c r="A1946" s="168"/>
      <c r="B1946" s="168"/>
      <c r="C1946" s="168"/>
      <c r="D1946" s="178"/>
      <c r="E1946" s="168"/>
    </row>
    <row r="1947" spans="1:5" x14ac:dyDescent="0.3">
      <c r="A1947" s="168"/>
      <c r="B1947" s="168"/>
      <c r="C1947" s="168"/>
      <c r="D1947" s="178"/>
      <c r="E1947" s="168"/>
    </row>
    <row r="1948" spans="1:5" x14ac:dyDescent="0.3">
      <c r="A1948" s="168"/>
      <c r="B1948" s="168"/>
      <c r="C1948" s="168"/>
      <c r="D1948" s="178"/>
      <c r="E1948" s="168"/>
    </row>
    <row r="1949" spans="1:5" x14ac:dyDescent="0.3">
      <c r="A1949" s="168"/>
      <c r="B1949" s="168"/>
      <c r="C1949" s="168"/>
      <c r="D1949" s="178"/>
      <c r="E1949" s="168"/>
    </row>
    <row r="1950" spans="1:5" x14ac:dyDescent="0.3">
      <c r="A1950" s="168"/>
      <c r="B1950" s="168"/>
      <c r="C1950" s="168"/>
      <c r="D1950" s="178"/>
      <c r="E1950" s="168"/>
    </row>
    <row r="1951" spans="1:5" x14ac:dyDescent="0.3">
      <c r="A1951" s="168"/>
      <c r="B1951" s="168"/>
      <c r="C1951" s="168"/>
      <c r="D1951" s="178"/>
      <c r="E1951" s="168"/>
    </row>
    <row r="1952" spans="1:5" x14ac:dyDescent="0.3">
      <c r="A1952" s="168"/>
      <c r="B1952" s="168"/>
      <c r="C1952" s="168"/>
      <c r="D1952" s="178"/>
      <c r="E1952" s="168"/>
    </row>
    <row r="1953" spans="1:5" x14ac:dyDescent="0.3">
      <c r="A1953" s="168"/>
      <c r="B1953" s="168"/>
      <c r="C1953" s="168"/>
      <c r="D1953" s="178"/>
      <c r="E1953" s="168"/>
    </row>
    <row r="1954" spans="1:5" x14ac:dyDescent="0.3">
      <c r="A1954" s="168"/>
      <c r="B1954" s="168"/>
      <c r="C1954" s="168"/>
      <c r="D1954" s="178"/>
      <c r="E1954" s="168"/>
    </row>
    <row r="1955" spans="1:5" x14ac:dyDescent="0.3">
      <c r="A1955" s="168"/>
      <c r="B1955" s="168"/>
      <c r="C1955" s="168"/>
      <c r="D1955" s="178"/>
      <c r="E1955" s="168"/>
    </row>
    <row r="1956" spans="1:5" x14ac:dyDescent="0.3">
      <c r="A1956" s="168"/>
      <c r="B1956" s="168"/>
      <c r="C1956" s="168"/>
      <c r="D1956" s="178"/>
      <c r="E1956" s="168"/>
    </row>
    <row r="1957" spans="1:5" x14ac:dyDescent="0.3">
      <c r="A1957" s="168"/>
      <c r="B1957" s="168"/>
      <c r="C1957" s="168"/>
      <c r="D1957" s="178"/>
      <c r="E1957" s="168"/>
    </row>
    <row r="1958" spans="1:5" x14ac:dyDescent="0.3">
      <c r="A1958" s="168"/>
      <c r="B1958" s="168"/>
      <c r="C1958" s="168"/>
      <c r="D1958" s="178"/>
      <c r="E1958" s="168"/>
    </row>
    <row r="1959" spans="1:5" x14ac:dyDescent="0.3">
      <c r="A1959" s="168"/>
      <c r="B1959" s="168"/>
      <c r="C1959" s="168"/>
      <c r="D1959" s="178"/>
      <c r="E1959" s="168"/>
    </row>
    <row r="1960" spans="1:5" x14ac:dyDescent="0.3">
      <c r="A1960" s="168"/>
      <c r="B1960" s="168"/>
      <c r="C1960" s="168"/>
      <c r="D1960" s="178"/>
      <c r="E1960" s="168"/>
    </row>
    <row r="1961" spans="1:5" x14ac:dyDescent="0.3">
      <c r="A1961" s="168"/>
      <c r="B1961" s="168"/>
      <c r="C1961" s="168"/>
      <c r="D1961" s="178"/>
      <c r="E1961" s="168"/>
    </row>
    <row r="1962" spans="1:5" x14ac:dyDescent="0.3">
      <c r="A1962" s="168"/>
      <c r="B1962" s="168"/>
      <c r="C1962" s="168"/>
      <c r="D1962" s="178"/>
      <c r="E1962" s="168"/>
    </row>
    <row r="1963" spans="1:5" x14ac:dyDescent="0.3">
      <c r="A1963" s="168"/>
      <c r="B1963" s="168"/>
      <c r="C1963" s="168"/>
      <c r="D1963" s="178"/>
      <c r="E1963" s="168"/>
    </row>
    <row r="1964" spans="1:5" x14ac:dyDescent="0.3">
      <c r="A1964" s="168"/>
      <c r="B1964" s="168"/>
      <c r="C1964" s="168"/>
      <c r="D1964" s="178"/>
      <c r="E1964" s="168"/>
    </row>
    <row r="1965" spans="1:5" x14ac:dyDescent="0.3">
      <c r="A1965" s="168"/>
      <c r="B1965" s="168"/>
      <c r="C1965" s="168"/>
      <c r="D1965" s="178"/>
      <c r="E1965" s="168"/>
    </row>
    <row r="1966" spans="1:5" x14ac:dyDescent="0.3">
      <c r="A1966" s="168"/>
      <c r="B1966" s="168"/>
      <c r="C1966" s="168"/>
      <c r="D1966" s="178"/>
      <c r="E1966" s="168"/>
    </row>
    <row r="1967" spans="1:5" x14ac:dyDescent="0.3">
      <c r="A1967" s="168"/>
      <c r="B1967" s="168"/>
      <c r="C1967" s="168"/>
      <c r="D1967" s="178"/>
      <c r="E1967" s="168"/>
    </row>
    <row r="1968" spans="1:5" x14ac:dyDescent="0.3">
      <c r="A1968" s="168"/>
      <c r="B1968" s="168"/>
      <c r="C1968" s="168"/>
      <c r="D1968" s="178"/>
      <c r="E1968" s="168"/>
    </row>
    <row r="1969" spans="1:5" x14ac:dyDescent="0.3">
      <c r="A1969" s="168"/>
      <c r="B1969" s="168"/>
      <c r="C1969" s="168"/>
      <c r="D1969" s="178"/>
      <c r="E1969" s="168"/>
    </row>
    <row r="1970" spans="1:5" x14ac:dyDescent="0.3">
      <c r="A1970" s="168"/>
      <c r="B1970" s="168"/>
      <c r="C1970" s="168"/>
      <c r="D1970" s="178"/>
      <c r="E1970" s="168"/>
    </row>
    <row r="1971" spans="1:5" x14ac:dyDescent="0.3">
      <c r="A1971" s="168"/>
      <c r="B1971" s="168"/>
      <c r="C1971" s="168"/>
      <c r="D1971" s="178"/>
      <c r="E1971" s="168"/>
    </row>
    <row r="1972" spans="1:5" x14ac:dyDescent="0.3">
      <c r="A1972" s="168"/>
      <c r="B1972" s="168"/>
      <c r="C1972" s="168"/>
      <c r="D1972" s="178"/>
      <c r="E1972" s="168"/>
    </row>
    <row r="1973" spans="1:5" x14ac:dyDescent="0.3">
      <c r="A1973" s="168"/>
      <c r="B1973" s="168"/>
      <c r="C1973" s="168"/>
      <c r="D1973" s="178"/>
      <c r="E1973" s="168"/>
    </row>
    <row r="1974" spans="1:5" x14ac:dyDescent="0.3">
      <c r="A1974" s="168"/>
      <c r="B1974" s="168"/>
      <c r="C1974" s="168"/>
      <c r="D1974" s="178"/>
      <c r="E1974" s="168"/>
    </row>
    <row r="1975" spans="1:5" x14ac:dyDescent="0.3">
      <c r="A1975" s="168"/>
      <c r="B1975" s="168"/>
      <c r="C1975" s="168"/>
      <c r="D1975" s="178"/>
      <c r="E1975" s="168"/>
    </row>
    <row r="1976" spans="1:5" x14ac:dyDescent="0.3">
      <c r="A1976" s="168"/>
      <c r="B1976" s="168"/>
      <c r="C1976" s="168"/>
      <c r="D1976" s="178"/>
      <c r="E1976" s="168"/>
    </row>
    <row r="1977" spans="1:5" x14ac:dyDescent="0.3">
      <c r="A1977" s="168"/>
      <c r="B1977" s="168"/>
      <c r="C1977" s="168"/>
      <c r="D1977" s="178"/>
      <c r="E1977" s="168"/>
    </row>
    <row r="1978" spans="1:5" x14ac:dyDescent="0.3">
      <c r="A1978" s="168"/>
      <c r="B1978" s="168"/>
      <c r="C1978" s="168"/>
      <c r="D1978" s="178"/>
      <c r="E1978" s="168"/>
    </row>
    <row r="1979" spans="1:5" x14ac:dyDescent="0.3">
      <c r="A1979" s="168"/>
      <c r="B1979" s="168"/>
      <c r="C1979" s="168"/>
      <c r="D1979" s="178"/>
      <c r="E1979" s="168"/>
    </row>
    <row r="1980" spans="1:5" x14ac:dyDescent="0.3">
      <c r="A1980" s="168"/>
      <c r="B1980" s="168"/>
      <c r="C1980" s="168"/>
      <c r="D1980" s="178"/>
      <c r="E1980" s="168"/>
    </row>
    <row r="1981" spans="1:5" x14ac:dyDescent="0.3">
      <c r="A1981" s="168"/>
      <c r="B1981" s="168"/>
      <c r="C1981" s="168"/>
      <c r="D1981" s="178"/>
      <c r="E1981" s="168"/>
    </row>
    <row r="1982" spans="1:5" x14ac:dyDescent="0.3">
      <c r="A1982" s="168"/>
      <c r="B1982" s="168"/>
      <c r="C1982" s="168"/>
      <c r="D1982" s="178"/>
      <c r="E1982" s="168"/>
    </row>
    <row r="1983" spans="1:5" x14ac:dyDescent="0.3">
      <c r="A1983" s="168"/>
      <c r="B1983" s="168"/>
      <c r="C1983" s="168"/>
      <c r="D1983" s="178"/>
      <c r="E1983" s="168"/>
    </row>
    <row r="1984" spans="1:5" x14ac:dyDescent="0.3">
      <c r="A1984" s="168"/>
      <c r="B1984" s="168"/>
      <c r="C1984" s="168"/>
      <c r="D1984" s="178"/>
      <c r="E1984" s="168"/>
    </row>
    <row r="1985" spans="1:5" x14ac:dyDescent="0.3">
      <c r="A1985" s="168"/>
      <c r="B1985" s="168"/>
      <c r="C1985" s="168"/>
      <c r="D1985" s="178"/>
      <c r="E1985" s="168"/>
    </row>
    <row r="1986" spans="1:5" x14ac:dyDescent="0.3">
      <c r="A1986" s="168"/>
      <c r="B1986" s="168"/>
      <c r="C1986" s="168"/>
      <c r="D1986" s="178"/>
      <c r="E1986" s="168"/>
    </row>
    <row r="1987" spans="1:5" x14ac:dyDescent="0.3">
      <c r="A1987" s="168"/>
      <c r="B1987" s="168"/>
      <c r="C1987" s="168"/>
      <c r="D1987" s="178"/>
      <c r="E1987" s="168"/>
    </row>
    <row r="1988" spans="1:5" x14ac:dyDescent="0.3">
      <c r="A1988" s="168"/>
      <c r="B1988" s="168"/>
      <c r="C1988" s="168"/>
      <c r="D1988" s="178"/>
      <c r="E1988" s="168"/>
    </row>
    <row r="1989" spans="1:5" x14ac:dyDescent="0.3">
      <c r="A1989" s="168"/>
      <c r="B1989" s="168"/>
      <c r="C1989" s="168"/>
      <c r="D1989" s="178"/>
      <c r="E1989" s="168"/>
    </row>
    <row r="1990" spans="1:5" x14ac:dyDescent="0.3">
      <c r="A1990" s="168"/>
      <c r="B1990" s="168"/>
      <c r="C1990" s="168"/>
      <c r="D1990" s="178"/>
      <c r="E1990" s="168"/>
    </row>
    <row r="1991" spans="1:5" x14ac:dyDescent="0.3">
      <c r="A1991" s="168"/>
      <c r="B1991" s="168"/>
      <c r="C1991" s="168"/>
      <c r="D1991" s="178"/>
      <c r="E1991" s="168"/>
    </row>
    <row r="1992" spans="1:5" x14ac:dyDescent="0.3">
      <c r="A1992" s="168"/>
      <c r="B1992" s="168"/>
      <c r="C1992" s="168"/>
      <c r="D1992" s="178"/>
      <c r="E1992" s="168"/>
    </row>
    <row r="1993" spans="1:5" x14ac:dyDescent="0.3">
      <c r="A1993" s="168"/>
      <c r="B1993" s="168"/>
      <c r="C1993" s="168"/>
      <c r="D1993" s="178"/>
      <c r="E1993" s="168"/>
    </row>
    <row r="1994" spans="1:5" x14ac:dyDescent="0.3">
      <c r="A1994" s="168"/>
      <c r="B1994" s="168"/>
      <c r="C1994" s="168"/>
      <c r="D1994" s="178"/>
      <c r="E1994" s="168"/>
    </row>
    <row r="1995" spans="1:5" x14ac:dyDescent="0.3">
      <c r="A1995" s="168"/>
      <c r="B1995" s="168"/>
      <c r="C1995" s="168"/>
      <c r="D1995" s="178"/>
      <c r="E1995" s="168"/>
    </row>
    <row r="1996" spans="1:5" x14ac:dyDescent="0.3">
      <c r="A1996" s="168"/>
      <c r="B1996" s="168"/>
      <c r="C1996" s="168"/>
      <c r="D1996" s="178"/>
      <c r="E1996" s="168"/>
    </row>
    <row r="1997" spans="1:5" x14ac:dyDescent="0.3">
      <c r="A1997" s="168"/>
      <c r="B1997" s="168"/>
      <c r="C1997" s="168"/>
      <c r="D1997" s="178"/>
      <c r="E1997" s="168"/>
    </row>
    <row r="1998" spans="1:5" x14ac:dyDescent="0.3">
      <c r="A1998" s="168"/>
      <c r="B1998" s="168"/>
      <c r="C1998" s="168"/>
      <c r="D1998" s="178"/>
      <c r="E1998" s="168"/>
    </row>
    <row r="1999" spans="1:5" x14ac:dyDescent="0.3">
      <c r="A1999" s="168"/>
      <c r="B1999" s="168"/>
      <c r="C1999" s="168"/>
      <c r="D1999" s="178"/>
      <c r="E1999" s="168"/>
    </row>
    <row r="2000" spans="1:5" x14ac:dyDescent="0.3">
      <c r="A2000" s="168"/>
      <c r="B2000" s="168"/>
      <c r="C2000" s="168"/>
      <c r="D2000" s="178"/>
      <c r="E2000" s="168"/>
    </row>
    <row r="2001" spans="1:5" x14ac:dyDescent="0.3">
      <c r="A2001" s="168"/>
      <c r="B2001" s="168"/>
      <c r="C2001" s="168"/>
      <c r="D2001" s="178"/>
      <c r="E2001" s="168"/>
    </row>
    <row r="2002" spans="1:5" x14ac:dyDescent="0.3">
      <c r="A2002" s="168"/>
      <c r="B2002" s="168"/>
      <c r="C2002" s="168"/>
      <c r="D2002" s="178"/>
      <c r="E2002" s="168"/>
    </row>
    <row r="2003" spans="1:5" x14ac:dyDescent="0.3">
      <c r="A2003" s="168"/>
      <c r="B2003" s="168"/>
      <c r="C2003" s="168"/>
      <c r="D2003" s="178"/>
      <c r="E2003" s="168"/>
    </row>
    <row r="2004" spans="1:5" x14ac:dyDescent="0.3">
      <c r="A2004" s="168"/>
      <c r="B2004" s="168"/>
      <c r="C2004" s="168"/>
      <c r="D2004" s="178"/>
      <c r="E2004" s="168"/>
    </row>
    <row r="2005" spans="1:5" x14ac:dyDescent="0.3">
      <c r="A2005" s="168"/>
      <c r="B2005" s="168"/>
      <c r="C2005" s="168"/>
      <c r="D2005" s="178"/>
      <c r="E2005" s="168"/>
    </row>
    <row r="2006" spans="1:5" x14ac:dyDescent="0.3">
      <c r="A2006" s="168"/>
      <c r="B2006" s="168"/>
      <c r="C2006" s="168"/>
      <c r="D2006" s="178"/>
      <c r="E2006" s="168"/>
    </row>
    <row r="2007" spans="1:5" x14ac:dyDescent="0.3">
      <c r="A2007" s="168"/>
      <c r="B2007" s="168"/>
      <c r="C2007" s="168"/>
      <c r="D2007" s="178"/>
      <c r="E2007" s="168"/>
    </row>
    <row r="2008" spans="1:5" x14ac:dyDescent="0.3">
      <c r="A2008" s="168"/>
      <c r="B2008" s="168"/>
      <c r="C2008" s="168"/>
      <c r="D2008" s="178"/>
      <c r="E2008" s="168"/>
    </row>
    <row r="2009" spans="1:5" x14ac:dyDescent="0.3">
      <c r="A2009" s="168"/>
      <c r="B2009" s="168"/>
      <c r="C2009" s="168"/>
      <c r="D2009" s="178"/>
      <c r="E2009" s="168"/>
    </row>
    <row r="2010" spans="1:5" x14ac:dyDescent="0.3">
      <c r="A2010" s="168"/>
      <c r="B2010" s="168"/>
      <c r="C2010" s="168"/>
      <c r="D2010" s="178"/>
      <c r="E2010" s="168"/>
    </row>
    <row r="2011" spans="1:5" x14ac:dyDescent="0.3">
      <c r="A2011" s="168"/>
      <c r="B2011" s="168"/>
      <c r="C2011" s="168"/>
      <c r="D2011" s="178"/>
      <c r="E2011" s="168"/>
    </row>
    <row r="2012" spans="1:5" x14ac:dyDescent="0.3">
      <c r="A2012" s="168"/>
      <c r="B2012" s="168"/>
      <c r="C2012" s="168"/>
      <c r="D2012" s="178"/>
      <c r="E2012" s="168"/>
    </row>
    <row r="2013" spans="1:5" x14ac:dyDescent="0.3">
      <c r="A2013" s="168"/>
      <c r="B2013" s="168"/>
      <c r="C2013" s="168"/>
      <c r="D2013" s="178"/>
      <c r="E2013" s="168"/>
    </row>
    <row r="2014" spans="1:5" x14ac:dyDescent="0.3">
      <c r="A2014" s="168"/>
      <c r="B2014" s="168"/>
      <c r="C2014" s="168"/>
      <c r="D2014" s="178"/>
      <c r="E2014" s="168"/>
    </row>
    <row r="2015" spans="1:5" x14ac:dyDescent="0.3">
      <c r="A2015" s="168"/>
      <c r="B2015" s="168"/>
      <c r="C2015" s="168"/>
      <c r="D2015" s="178"/>
      <c r="E2015" s="168"/>
    </row>
    <row r="2016" spans="1:5" x14ac:dyDescent="0.3">
      <c r="A2016" s="168"/>
      <c r="B2016" s="168"/>
      <c r="C2016" s="168"/>
      <c r="D2016" s="178"/>
      <c r="E2016" s="168"/>
    </row>
    <row r="2017" spans="1:5" x14ac:dyDescent="0.3">
      <c r="A2017" s="168"/>
      <c r="B2017" s="168"/>
      <c r="C2017" s="168"/>
      <c r="D2017" s="178"/>
      <c r="E2017" s="168"/>
    </row>
    <row r="2018" spans="1:5" x14ac:dyDescent="0.3">
      <c r="A2018" s="168"/>
      <c r="B2018" s="168"/>
      <c r="C2018" s="168"/>
      <c r="D2018" s="178"/>
      <c r="E2018" s="168"/>
    </row>
    <row r="2019" spans="1:5" x14ac:dyDescent="0.3">
      <c r="A2019" s="168"/>
      <c r="B2019" s="168"/>
      <c r="C2019" s="168"/>
      <c r="D2019" s="178"/>
      <c r="E2019" s="168"/>
    </row>
    <row r="2020" spans="1:5" x14ac:dyDescent="0.3">
      <c r="A2020" s="168"/>
      <c r="B2020" s="168"/>
      <c r="C2020" s="168"/>
      <c r="D2020" s="178"/>
      <c r="E2020" s="168"/>
    </row>
    <row r="2021" spans="1:5" x14ac:dyDescent="0.3">
      <c r="A2021" s="168"/>
      <c r="B2021" s="168"/>
      <c r="C2021" s="168"/>
      <c r="D2021" s="178"/>
      <c r="E2021" s="168"/>
    </row>
    <row r="2022" spans="1:5" x14ac:dyDescent="0.3">
      <c r="A2022" s="168"/>
      <c r="B2022" s="168"/>
      <c r="C2022" s="168"/>
      <c r="D2022" s="178"/>
      <c r="E2022" s="168"/>
    </row>
    <row r="2023" spans="1:5" x14ac:dyDescent="0.3">
      <c r="A2023" s="168"/>
      <c r="B2023" s="168"/>
      <c r="C2023" s="168"/>
      <c r="D2023" s="178"/>
      <c r="E2023" s="168"/>
    </row>
    <row r="2024" spans="1:5" x14ac:dyDescent="0.3">
      <c r="A2024" s="168"/>
      <c r="B2024" s="168"/>
      <c r="C2024" s="168"/>
      <c r="D2024" s="178"/>
      <c r="E2024" s="168"/>
    </row>
    <row r="2025" spans="1:5" x14ac:dyDescent="0.3">
      <c r="A2025" s="168"/>
      <c r="B2025" s="168"/>
      <c r="C2025" s="168"/>
      <c r="D2025" s="178"/>
      <c r="E2025" s="168"/>
    </row>
    <row r="2026" spans="1:5" x14ac:dyDescent="0.3">
      <c r="A2026" s="168"/>
      <c r="B2026" s="168"/>
      <c r="C2026" s="168"/>
      <c r="D2026" s="178"/>
      <c r="E2026" s="168"/>
    </row>
    <row r="2027" spans="1:5" x14ac:dyDescent="0.3">
      <c r="A2027" s="168"/>
      <c r="B2027" s="168"/>
      <c r="C2027" s="168"/>
      <c r="D2027" s="178"/>
      <c r="E2027" s="168"/>
    </row>
    <row r="2028" spans="1:5" x14ac:dyDescent="0.3">
      <c r="A2028" s="168"/>
      <c r="B2028" s="168"/>
      <c r="C2028" s="168"/>
      <c r="D2028" s="178"/>
      <c r="E2028" s="168"/>
    </row>
    <row r="2029" spans="1:5" x14ac:dyDescent="0.3">
      <c r="A2029" s="168"/>
      <c r="B2029" s="168"/>
      <c r="C2029" s="168"/>
      <c r="D2029" s="178"/>
      <c r="E2029" s="168"/>
    </row>
    <row r="2030" spans="1:5" x14ac:dyDescent="0.3">
      <c r="A2030" s="168"/>
      <c r="B2030" s="168"/>
      <c r="C2030" s="168"/>
      <c r="D2030" s="178"/>
      <c r="E2030" s="168"/>
    </row>
    <row r="2031" spans="1:5" x14ac:dyDescent="0.3">
      <c r="A2031" s="168"/>
      <c r="B2031" s="168"/>
      <c r="C2031" s="168"/>
      <c r="D2031" s="178"/>
      <c r="E2031" s="168"/>
    </row>
    <row r="2032" spans="1:5" x14ac:dyDescent="0.3">
      <c r="A2032" s="168"/>
      <c r="B2032" s="168"/>
      <c r="C2032" s="168"/>
      <c r="D2032" s="178"/>
      <c r="E2032" s="168"/>
    </row>
    <row r="2033" spans="1:5" x14ac:dyDescent="0.3">
      <c r="A2033" s="168"/>
      <c r="B2033" s="168"/>
      <c r="C2033" s="168"/>
      <c r="D2033" s="178"/>
      <c r="E2033" s="168"/>
    </row>
    <row r="2034" spans="1:5" x14ac:dyDescent="0.3">
      <c r="A2034" s="168"/>
      <c r="B2034" s="168"/>
      <c r="C2034" s="168"/>
      <c r="D2034" s="178"/>
      <c r="E2034" s="168"/>
    </row>
    <row r="2035" spans="1:5" x14ac:dyDescent="0.3">
      <c r="A2035" s="168"/>
      <c r="B2035" s="168"/>
      <c r="C2035" s="168"/>
      <c r="D2035" s="178"/>
      <c r="E2035" s="168"/>
    </row>
    <row r="2036" spans="1:5" x14ac:dyDescent="0.3">
      <c r="A2036" s="168"/>
      <c r="B2036" s="168"/>
      <c r="C2036" s="168"/>
      <c r="D2036" s="178"/>
      <c r="E2036" s="168"/>
    </row>
    <row r="2037" spans="1:5" x14ac:dyDescent="0.3">
      <c r="A2037" s="168"/>
      <c r="B2037" s="168"/>
      <c r="C2037" s="168"/>
      <c r="D2037" s="178"/>
      <c r="E2037" s="168"/>
    </row>
    <row r="2038" spans="1:5" x14ac:dyDescent="0.3">
      <c r="A2038" s="168"/>
      <c r="B2038" s="168"/>
      <c r="C2038" s="168"/>
      <c r="D2038" s="178"/>
      <c r="E2038" s="168"/>
    </row>
    <row r="2039" spans="1:5" x14ac:dyDescent="0.3">
      <c r="A2039" s="168"/>
      <c r="B2039" s="168"/>
      <c r="C2039" s="168"/>
      <c r="D2039" s="178"/>
      <c r="E2039" s="168"/>
    </row>
    <row r="2040" spans="1:5" x14ac:dyDescent="0.3">
      <c r="A2040" s="168"/>
      <c r="B2040" s="168"/>
      <c r="C2040" s="168"/>
      <c r="D2040" s="178"/>
      <c r="E2040" s="168"/>
    </row>
    <row r="2041" spans="1:5" x14ac:dyDescent="0.3">
      <c r="A2041" s="168"/>
      <c r="B2041" s="168"/>
      <c r="C2041" s="168"/>
      <c r="D2041" s="178"/>
      <c r="E2041" s="168"/>
    </row>
    <row r="2042" spans="1:5" x14ac:dyDescent="0.3">
      <c r="A2042" s="168"/>
      <c r="B2042" s="168"/>
      <c r="C2042" s="168"/>
      <c r="D2042" s="178"/>
      <c r="E2042" s="168"/>
    </row>
    <row r="2043" spans="1:5" x14ac:dyDescent="0.3">
      <c r="A2043" s="168"/>
      <c r="B2043" s="168"/>
      <c r="C2043" s="168"/>
      <c r="D2043" s="178"/>
      <c r="E2043" s="168"/>
    </row>
    <row r="2044" spans="1:5" x14ac:dyDescent="0.3">
      <c r="A2044" s="168"/>
      <c r="B2044" s="168"/>
      <c r="C2044" s="168"/>
      <c r="D2044" s="178"/>
      <c r="E2044" s="168"/>
    </row>
    <row r="2045" spans="1:5" x14ac:dyDescent="0.3">
      <c r="A2045" s="168"/>
      <c r="B2045" s="168"/>
      <c r="C2045" s="168"/>
      <c r="D2045" s="178"/>
      <c r="E2045" s="168"/>
    </row>
    <row r="2046" spans="1:5" x14ac:dyDescent="0.3">
      <c r="A2046" s="168"/>
      <c r="B2046" s="168"/>
      <c r="C2046" s="168"/>
      <c r="D2046" s="178"/>
      <c r="E2046" s="168"/>
    </row>
    <row r="2047" spans="1:5" x14ac:dyDescent="0.3">
      <c r="A2047" s="168"/>
      <c r="B2047" s="168"/>
      <c r="C2047" s="168"/>
      <c r="D2047" s="178"/>
      <c r="E2047" s="168"/>
    </row>
    <row r="2048" spans="1:5" x14ac:dyDescent="0.3">
      <c r="A2048" s="168"/>
      <c r="B2048" s="168"/>
      <c r="C2048" s="168"/>
      <c r="D2048" s="178"/>
      <c r="E2048" s="168"/>
    </row>
    <row r="2049" spans="1:5" x14ac:dyDescent="0.3">
      <c r="A2049" s="168"/>
      <c r="B2049" s="168"/>
      <c r="C2049" s="168"/>
      <c r="D2049" s="178"/>
      <c r="E2049" s="168"/>
    </row>
    <row r="2050" spans="1:5" x14ac:dyDescent="0.3">
      <c r="A2050" s="168"/>
      <c r="B2050" s="168"/>
      <c r="C2050" s="168"/>
      <c r="D2050" s="178"/>
      <c r="E2050" s="168"/>
    </row>
    <row r="2051" spans="1:5" x14ac:dyDescent="0.3">
      <c r="A2051" s="168"/>
      <c r="B2051" s="168"/>
      <c r="C2051" s="168"/>
      <c r="D2051" s="178"/>
      <c r="E2051" s="168"/>
    </row>
    <row r="2052" spans="1:5" x14ac:dyDescent="0.3">
      <c r="A2052" s="168"/>
      <c r="B2052" s="168"/>
      <c r="C2052" s="168"/>
      <c r="D2052" s="178"/>
      <c r="E2052" s="168"/>
    </row>
    <row r="2053" spans="1:5" x14ac:dyDescent="0.3">
      <c r="A2053" s="168"/>
      <c r="B2053" s="168"/>
      <c r="C2053" s="168"/>
      <c r="D2053" s="178"/>
      <c r="E2053" s="168"/>
    </row>
    <row r="2054" spans="1:5" x14ac:dyDescent="0.3">
      <c r="A2054" s="168"/>
      <c r="B2054" s="168"/>
      <c r="C2054" s="168"/>
      <c r="D2054" s="178"/>
      <c r="E2054" s="168"/>
    </row>
    <row r="2055" spans="1:5" x14ac:dyDescent="0.3">
      <c r="A2055" s="168"/>
      <c r="B2055" s="168"/>
      <c r="C2055" s="168"/>
      <c r="D2055" s="178"/>
      <c r="E2055" s="168"/>
    </row>
    <row r="2056" spans="1:5" x14ac:dyDescent="0.3">
      <c r="A2056" s="168"/>
      <c r="B2056" s="168"/>
      <c r="C2056" s="168"/>
      <c r="D2056" s="178"/>
      <c r="E2056" s="168"/>
    </row>
    <row r="2057" spans="1:5" x14ac:dyDescent="0.3">
      <c r="A2057" s="168"/>
      <c r="B2057" s="168"/>
      <c r="C2057" s="168"/>
      <c r="D2057" s="178"/>
      <c r="E2057" s="168"/>
    </row>
    <row r="2058" spans="1:5" x14ac:dyDescent="0.3">
      <c r="A2058" s="168"/>
      <c r="B2058" s="168"/>
      <c r="C2058" s="168"/>
      <c r="D2058" s="178"/>
      <c r="E2058" s="168"/>
    </row>
    <row r="2059" spans="1:5" x14ac:dyDescent="0.3">
      <c r="A2059" s="168"/>
      <c r="B2059" s="168"/>
      <c r="C2059" s="168"/>
      <c r="D2059" s="178"/>
      <c r="E2059" s="168"/>
    </row>
    <row r="2060" spans="1:5" x14ac:dyDescent="0.3">
      <c r="A2060" s="168"/>
      <c r="B2060" s="168"/>
      <c r="C2060" s="168"/>
      <c r="D2060" s="178"/>
      <c r="E2060" s="168"/>
    </row>
    <row r="2061" spans="1:5" x14ac:dyDescent="0.3">
      <c r="A2061" s="168"/>
      <c r="B2061" s="168"/>
      <c r="C2061" s="168"/>
      <c r="D2061" s="178"/>
      <c r="E2061" s="168"/>
    </row>
    <row r="2062" spans="1:5" x14ac:dyDescent="0.3">
      <c r="A2062" s="168"/>
      <c r="B2062" s="168"/>
      <c r="C2062" s="168"/>
      <c r="D2062" s="178"/>
      <c r="E2062" s="168"/>
    </row>
    <row r="2063" spans="1:5" x14ac:dyDescent="0.3">
      <c r="A2063" s="168"/>
      <c r="B2063" s="168"/>
      <c r="C2063" s="168"/>
      <c r="D2063" s="178"/>
      <c r="E2063" s="168"/>
    </row>
    <row r="2064" spans="1:5" x14ac:dyDescent="0.3">
      <c r="A2064" s="168"/>
      <c r="B2064" s="168"/>
      <c r="C2064" s="168"/>
      <c r="D2064" s="178"/>
      <c r="E2064" s="168"/>
    </row>
    <row r="2065" spans="1:5" x14ac:dyDescent="0.3">
      <c r="A2065" s="168"/>
      <c r="B2065" s="168"/>
      <c r="C2065" s="168"/>
      <c r="D2065" s="178"/>
      <c r="E2065" s="168"/>
    </row>
    <row r="2066" spans="1:5" x14ac:dyDescent="0.3">
      <c r="A2066" s="168"/>
      <c r="B2066" s="168"/>
      <c r="C2066" s="168"/>
      <c r="D2066" s="178"/>
      <c r="E2066" s="168"/>
    </row>
    <row r="2067" spans="1:5" x14ac:dyDescent="0.3">
      <c r="A2067" s="168"/>
      <c r="B2067" s="168"/>
      <c r="C2067" s="168"/>
      <c r="D2067" s="178"/>
      <c r="E2067" s="168"/>
    </row>
    <row r="2068" spans="1:5" x14ac:dyDescent="0.3">
      <c r="A2068" s="168"/>
      <c r="B2068" s="168"/>
      <c r="C2068" s="168"/>
      <c r="D2068" s="178"/>
      <c r="E2068" s="168"/>
    </row>
    <row r="2069" spans="1:5" x14ac:dyDescent="0.3">
      <c r="A2069" s="168"/>
      <c r="B2069" s="168"/>
      <c r="C2069" s="168"/>
      <c r="D2069" s="178"/>
      <c r="E2069" s="168"/>
    </row>
    <row r="2070" spans="1:5" x14ac:dyDescent="0.3">
      <c r="A2070" s="168"/>
      <c r="B2070" s="168"/>
      <c r="C2070" s="168"/>
      <c r="D2070" s="178"/>
      <c r="E2070" s="168"/>
    </row>
    <row r="2071" spans="1:5" x14ac:dyDescent="0.3">
      <c r="A2071" s="168"/>
      <c r="B2071" s="168"/>
      <c r="C2071" s="168"/>
      <c r="D2071" s="178"/>
      <c r="E2071" s="168"/>
    </row>
    <row r="2072" spans="1:5" x14ac:dyDescent="0.3">
      <c r="A2072" s="168"/>
      <c r="B2072" s="168"/>
      <c r="C2072" s="168"/>
      <c r="D2072" s="178"/>
      <c r="E2072" s="168"/>
    </row>
    <row r="2073" spans="1:5" x14ac:dyDescent="0.3">
      <c r="A2073" s="168"/>
      <c r="B2073" s="168"/>
      <c r="C2073" s="168"/>
      <c r="D2073" s="178"/>
      <c r="E2073" s="168"/>
    </row>
    <row r="2074" spans="1:5" x14ac:dyDescent="0.3">
      <c r="A2074" s="168"/>
      <c r="B2074" s="168"/>
      <c r="C2074" s="168"/>
      <c r="D2074" s="178"/>
      <c r="E2074" s="168"/>
    </row>
    <row r="2075" spans="1:5" x14ac:dyDescent="0.3">
      <c r="A2075" s="168"/>
      <c r="B2075" s="168"/>
      <c r="C2075" s="168"/>
      <c r="D2075" s="178"/>
      <c r="E2075" s="168"/>
    </row>
    <row r="2076" spans="1:5" x14ac:dyDescent="0.3">
      <c r="A2076" s="168"/>
      <c r="B2076" s="168"/>
      <c r="C2076" s="168"/>
      <c r="D2076" s="178"/>
      <c r="E2076" s="168"/>
    </row>
    <row r="2077" spans="1:5" x14ac:dyDescent="0.3">
      <c r="A2077" s="168"/>
      <c r="B2077" s="168"/>
      <c r="C2077" s="168"/>
      <c r="D2077" s="178"/>
      <c r="E2077" s="168"/>
    </row>
    <row r="2078" spans="1:5" x14ac:dyDescent="0.3">
      <c r="A2078" s="168"/>
      <c r="B2078" s="168"/>
      <c r="C2078" s="168"/>
      <c r="D2078" s="178"/>
      <c r="E2078" s="168"/>
    </row>
    <row r="2079" spans="1:5" x14ac:dyDescent="0.3">
      <c r="A2079" s="168"/>
      <c r="B2079" s="168"/>
      <c r="C2079" s="168"/>
      <c r="D2079" s="178"/>
      <c r="E2079" s="168"/>
    </row>
    <row r="2080" spans="1:5" x14ac:dyDescent="0.3">
      <c r="A2080" s="168"/>
      <c r="B2080" s="168"/>
      <c r="C2080" s="168"/>
      <c r="D2080" s="178"/>
      <c r="E2080" s="168"/>
    </row>
    <row r="2081" spans="1:5" x14ac:dyDescent="0.3">
      <c r="A2081" s="168"/>
      <c r="B2081" s="168"/>
      <c r="C2081" s="168"/>
      <c r="D2081" s="178"/>
      <c r="E2081" s="168"/>
    </row>
    <row r="2082" spans="1:5" x14ac:dyDescent="0.3">
      <c r="A2082" s="168"/>
      <c r="B2082" s="168"/>
      <c r="C2082" s="168"/>
      <c r="D2082" s="178"/>
      <c r="E2082" s="168"/>
    </row>
    <row r="2083" spans="1:5" x14ac:dyDescent="0.3">
      <c r="A2083" s="168"/>
      <c r="B2083" s="168"/>
      <c r="C2083" s="168"/>
      <c r="D2083" s="178"/>
      <c r="E2083" s="168"/>
    </row>
    <row r="2084" spans="1:5" x14ac:dyDescent="0.3">
      <c r="A2084" s="168"/>
      <c r="B2084" s="168"/>
      <c r="C2084" s="168"/>
      <c r="D2084" s="178"/>
      <c r="E2084" s="168"/>
    </row>
    <row r="2085" spans="1:5" x14ac:dyDescent="0.3">
      <c r="A2085" s="168"/>
      <c r="B2085" s="168"/>
      <c r="C2085" s="168"/>
      <c r="D2085" s="178"/>
      <c r="E2085" s="168"/>
    </row>
    <row r="2086" spans="1:5" x14ac:dyDescent="0.3">
      <c r="A2086" s="168"/>
      <c r="B2086" s="168"/>
      <c r="C2086" s="168"/>
      <c r="D2086" s="178"/>
      <c r="E2086" s="168"/>
    </row>
    <row r="2087" spans="1:5" x14ac:dyDescent="0.3">
      <c r="A2087" s="168"/>
      <c r="B2087" s="168"/>
      <c r="C2087" s="168"/>
      <c r="D2087" s="178"/>
      <c r="E2087" s="168"/>
    </row>
    <row r="2088" spans="1:5" x14ac:dyDescent="0.3">
      <c r="A2088" s="168"/>
      <c r="B2088" s="168"/>
      <c r="C2088" s="168"/>
      <c r="D2088" s="178"/>
      <c r="E2088" s="168"/>
    </row>
    <row r="2089" spans="1:5" x14ac:dyDescent="0.3">
      <c r="A2089" s="168"/>
      <c r="B2089" s="168"/>
      <c r="C2089" s="168"/>
      <c r="D2089" s="178"/>
      <c r="E2089" s="168"/>
    </row>
    <row r="2090" spans="1:5" x14ac:dyDescent="0.3">
      <c r="A2090" s="168"/>
      <c r="B2090" s="168"/>
      <c r="C2090" s="168"/>
      <c r="D2090" s="178"/>
      <c r="E2090" s="168"/>
    </row>
    <row r="2091" spans="1:5" x14ac:dyDescent="0.3">
      <c r="A2091" s="168"/>
      <c r="B2091" s="168"/>
      <c r="C2091" s="168"/>
      <c r="D2091" s="178"/>
      <c r="E2091" s="168"/>
    </row>
    <row r="2092" spans="1:5" x14ac:dyDescent="0.3">
      <c r="A2092" s="168"/>
      <c r="B2092" s="168"/>
      <c r="C2092" s="168"/>
      <c r="D2092" s="178"/>
      <c r="E2092" s="168"/>
    </row>
    <row r="2093" spans="1:5" x14ac:dyDescent="0.3">
      <c r="A2093" s="168"/>
      <c r="B2093" s="168"/>
      <c r="C2093" s="168"/>
      <c r="D2093" s="178"/>
      <c r="E2093" s="168"/>
    </row>
    <row r="2094" spans="1:5" x14ac:dyDescent="0.3">
      <c r="A2094" s="168"/>
      <c r="B2094" s="168"/>
      <c r="C2094" s="168"/>
      <c r="D2094" s="178"/>
      <c r="E2094" s="168"/>
    </row>
    <row r="2095" spans="1:5" x14ac:dyDescent="0.3">
      <c r="A2095" s="168"/>
      <c r="B2095" s="168"/>
      <c r="C2095" s="168"/>
      <c r="D2095" s="178"/>
      <c r="E2095" s="168"/>
    </row>
    <row r="2096" spans="1:5" x14ac:dyDescent="0.3">
      <c r="A2096" s="168"/>
      <c r="B2096" s="168"/>
      <c r="C2096" s="168"/>
      <c r="D2096" s="178"/>
      <c r="E2096" s="168"/>
    </row>
    <row r="2097" spans="1:5" x14ac:dyDescent="0.3">
      <c r="A2097" s="168"/>
      <c r="B2097" s="168"/>
      <c r="C2097" s="168"/>
      <c r="D2097" s="178"/>
      <c r="E2097" s="168"/>
    </row>
    <row r="2098" spans="1:5" x14ac:dyDescent="0.3">
      <c r="A2098" s="168"/>
      <c r="B2098" s="168"/>
      <c r="C2098" s="168"/>
      <c r="D2098" s="178"/>
      <c r="E2098" s="168"/>
    </row>
    <row r="2099" spans="1:5" x14ac:dyDescent="0.3">
      <c r="A2099" s="168"/>
      <c r="B2099" s="168"/>
      <c r="C2099" s="168"/>
      <c r="D2099" s="178"/>
      <c r="E2099" s="168"/>
    </row>
    <row r="2100" spans="1:5" x14ac:dyDescent="0.3">
      <c r="A2100" s="168"/>
      <c r="B2100" s="168"/>
      <c r="C2100" s="168"/>
      <c r="D2100" s="178"/>
      <c r="E2100" s="168"/>
    </row>
    <row r="2101" spans="1:5" x14ac:dyDescent="0.3">
      <c r="A2101" s="168"/>
      <c r="B2101" s="168"/>
      <c r="C2101" s="168"/>
      <c r="D2101" s="178"/>
      <c r="E2101" s="168"/>
    </row>
    <row r="2102" spans="1:5" x14ac:dyDescent="0.3">
      <c r="A2102" s="168"/>
      <c r="B2102" s="168"/>
      <c r="C2102" s="168"/>
      <c r="D2102" s="178"/>
      <c r="E2102" s="168"/>
    </row>
    <row r="2103" spans="1:5" x14ac:dyDescent="0.3">
      <c r="A2103" s="168"/>
      <c r="B2103" s="168"/>
      <c r="C2103" s="168"/>
      <c r="D2103" s="178"/>
      <c r="E2103" s="168"/>
    </row>
    <row r="2104" spans="1:5" x14ac:dyDescent="0.3">
      <c r="A2104" s="168"/>
      <c r="B2104" s="168"/>
      <c r="C2104" s="168"/>
      <c r="D2104" s="178"/>
      <c r="E2104" s="168"/>
    </row>
    <row r="2105" spans="1:5" x14ac:dyDescent="0.3">
      <c r="A2105" s="168"/>
      <c r="B2105" s="168"/>
      <c r="C2105" s="168"/>
      <c r="D2105" s="178"/>
      <c r="E2105" s="168"/>
    </row>
    <row r="2106" spans="1:5" x14ac:dyDescent="0.3">
      <c r="A2106" s="168"/>
      <c r="B2106" s="168"/>
      <c r="C2106" s="168"/>
      <c r="D2106" s="178"/>
      <c r="E2106" s="168"/>
    </row>
    <row r="2107" spans="1:5" x14ac:dyDescent="0.3">
      <c r="A2107" s="168"/>
      <c r="B2107" s="168"/>
      <c r="C2107" s="168"/>
      <c r="D2107" s="178"/>
      <c r="E2107" s="168"/>
    </row>
    <row r="2108" spans="1:5" x14ac:dyDescent="0.3">
      <c r="A2108" s="168"/>
      <c r="B2108" s="168"/>
      <c r="C2108" s="168"/>
      <c r="D2108" s="178"/>
      <c r="E2108" s="168"/>
    </row>
    <row r="2109" spans="1:5" x14ac:dyDescent="0.3">
      <c r="A2109" s="168"/>
      <c r="B2109" s="168"/>
      <c r="C2109" s="168"/>
      <c r="D2109" s="178"/>
      <c r="E2109" s="168"/>
    </row>
    <row r="2110" spans="1:5" x14ac:dyDescent="0.3">
      <c r="A2110" s="168"/>
      <c r="B2110" s="168"/>
      <c r="C2110" s="168"/>
      <c r="D2110" s="178"/>
      <c r="E2110" s="168"/>
    </row>
    <row r="2111" spans="1:5" x14ac:dyDescent="0.3">
      <c r="A2111" s="168"/>
      <c r="B2111" s="168"/>
      <c r="C2111" s="168"/>
      <c r="D2111" s="178"/>
      <c r="E2111" s="168"/>
    </row>
    <row r="2112" spans="1:5" x14ac:dyDescent="0.3">
      <c r="A2112" s="168"/>
      <c r="B2112" s="168"/>
      <c r="C2112" s="168"/>
      <c r="D2112" s="178"/>
      <c r="E2112" s="168"/>
    </row>
    <row r="2113" spans="1:5" x14ac:dyDescent="0.3">
      <c r="A2113" s="168"/>
      <c r="B2113" s="168"/>
      <c r="C2113" s="168"/>
      <c r="D2113" s="178"/>
      <c r="E2113" s="168"/>
    </row>
    <row r="2114" spans="1:5" x14ac:dyDescent="0.3">
      <c r="A2114" s="168"/>
      <c r="B2114" s="168"/>
      <c r="C2114" s="168"/>
      <c r="D2114" s="178"/>
      <c r="E2114" s="168"/>
    </row>
    <row r="2115" spans="1:5" x14ac:dyDescent="0.3">
      <c r="A2115" s="168"/>
      <c r="B2115" s="168"/>
      <c r="C2115" s="168"/>
      <c r="D2115" s="178"/>
      <c r="E2115" s="168"/>
    </row>
    <row r="2116" spans="1:5" x14ac:dyDescent="0.3">
      <c r="A2116" s="168"/>
      <c r="B2116" s="168"/>
      <c r="C2116" s="168"/>
      <c r="D2116" s="178"/>
      <c r="E2116" s="168"/>
    </row>
    <row r="2117" spans="1:5" x14ac:dyDescent="0.3">
      <c r="A2117" s="168"/>
      <c r="B2117" s="168"/>
      <c r="C2117" s="168"/>
      <c r="D2117" s="178"/>
      <c r="E2117" s="168"/>
    </row>
    <row r="2118" spans="1:5" x14ac:dyDescent="0.3">
      <c r="A2118" s="168"/>
      <c r="B2118" s="168"/>
      <c r="C2118" s="168"/>
      <c r="D2118" s="178"/>
      <c r="E2118" s="168"/>
    </row>
    <row r="2119" spans="1:5" x14ac:dyDescent="0.3">
      <c r="A2119" s="168"/>
      <c r="B2119" s="168"/>
      <c r="C2119" s="168"/>
      <c r="D2119" s="178"/>
      <c r="E2119" s="168"/>
    </row>
    <row r="2120" spans="1:5" x14ac:dyDescent="0.3">
      <c r="A2120" s="168"/>
      <c r="B2120" s="168"/>
      <c r="C2120" s="168"/>
      <c r="D2120" s="178"/>
      <c r="E2120" s="168"/>
    </row>
    <row r="2121" spans="1:5" x14ac:dyDescent="0.3">
      <c r="A2121" s="168"/>
      <c r="B2121" s="168"/>
      <c r="C2121" s="168"/>
      <c r="D2121" s="178"/>
      <c r="E2121" s="168"/>
    </row>
    <row r="2122" spans="1:5" x14ac:dyDescent="0.3">
      <c r="A2122" s="168"/>
      <c r="B2122" s="168"/>
      <c r="C2122" s="168"/>
      <c r="D2122" s="178"/>
      <c r="E2122" s="168"/>
    </row>
    <row r="2123" spans="1:5" x14ac:dyDescent="0.3">
      <c r="A2123" s="168"/>
      <c r="B2123" s="168"/>
      <c r="C2123" s="168"/>
      <c r="D2123" s="178"/>
      <c r="E2123" s="168"/>
    </row>
    <row r="2124" spans="1:5" x14ac:dyDescent="0.3">
      <c r="A2124" s="168"/>
      <c r="B2124" s="168"/>
      <c r="C2124" s="168"/>
      <c r="D2124" s="178"/>
      <c r="E2124" s="168"/>
    </row>
    <row r="2125" spans="1:5" x14ac:dyDescent="0.3">
      <c r="A2125" s="168"/>
      <c r="B2125" s="168"/>
      <c r="C2125" s="168"/>
      <c r="D2125" s="178"/>
      <c r="E2125" s="168"/>
    </row>
    <row r="2126" spans="1:5" x14ac:dyDescent="0.3">
      <c r="A2126" s="168"/>
      <c r="B2126" s="168"/>
      <c r="C2126" s="168"/>
      <c r="D2126" s="178"/>
      <c r="E2126" s="168"/>
    </row>
    <row r="2127" spans="1:5" x14ac:dyDescent="0.3">
      <c r="A2127" s="168"/>
      <c r="B2127" s="168"/>
      <c r="C2127" s="168"/>
      <c r="D2127" s="178"/>
      <c r="E2127" s="168"/>
    </row>
    <row r="2128" spans="1:5" x14ac:dyDescent="0.3">
      <c r="A2128" s="168"/>
      <c r="B2128" s="168"/>
      <c r="C2128" s="168"/>
      <c r="D2128" s="178"/>
      <c r="E2128" s="168"/>
    </row>
    <row r="2129" spans="1:5" x14ac:dyDescent="0.3">
      <c r="A2129" s="168"/>
      <c r="B2129" s="168"/>
      <c r="C2129" s="168"/>
      <c r="D2129" s="178"/>
      <c r="E2129" s="168"/>
    </row>
    <row r="2130" spans="1:5" x14ac:dyDescent="0.3">
      <c r="A2130" s="168"/>
      <c r="B2130" s="168"/>
      <c r="C2130" s="168"/>
      <c r="D2130" s="178"/>
      <c r="E2130" s="168"/>
    </row>
    <row r="2131" spans="1:5" x14ac:dyDescent="0.3">
      <c r="A2131" s="168"/>
      <c r="B2131" s="168"/>
      <c r="C2131" s="168"/>
      <c r="D2131" s="178"/>
      <c r="E2131" s="168"/>
    </row>
    <row r="2132" spans="1:5" x14ac:dyDescent="0.3">
      <c r="A2132" s="168"/>
      <c r="B2132" s="168"/>
      <c r="C2132" s="168"/>
      <c r="D2132" s="178"/>
      <c r="E2132" s="168"/>
    </row>
    <row r="2133" spans="1:5" x14ac:dyDescent="0.3">
      <c r="A2133" s="168"/>
      <c r="B2133" s="168"/>
      <c r="C2133" s="168"/>
      <c r="D2133" s="178"/>
      <c r="E2133" s="168"/>
    </row>
    <row r="2134" spans="1:5" x14ac:dyDescent="0.3">
      <c r="A2134" s="168"/>
      <c r="B2134" s="168"/>
      <c r="C2134" s="168"/>
      <c r="D2134" s="178"/>
      <c r="E2134" s="168"/>
    </row>
    <row r="2135" spans="1:5" x14ac:dyDescent="0.3">
      <c r="A2135" s="168"/>
      <c r="B2135" s="168"/>
      <c r="C2135" s="168"/>
      <c r="D2135" s="178"/>
      <c r="E2135" s="168"/>
    </row>
    <row r="2136" spans="1:5" x14ac:dyDescent="0.3">
      <c r="A2136" s="168"/>
      <c r="B2136" s="168"/>
      <c r="C2136" s="168"/>
      <c r="D2136" s="178"/>
      <c r="E2136" s="168"/>
    </row>
    <row r="2137" spans="1:5" x14ac:dyDescent="0.3">
      <c r="A2137" s="168"/>
      <c r="B2137" s="168"/>
      <c r="C2137" s="168"/>
      <c r="D2137" s="178"/>
      <c r="E2137" s="168"/>
    </row>
    <row r="2138" spans="1:5" x14ac:dyDescent="0.3">
      <c r="A2138" s="168"/>
      <c r="B2138" s="168"/>
      <c r="C2138" s="168"/>
      <c r="D2138" s="178"/>
      <c r="E2138" s="168"/>
    </row>
    <row r="2139" spans="1:5" x14ac:dyDescent="0.3">
      <c r="A2139" s="168"/>
      <c r="B2139" s="168"/>
      <c r="C2139" s="168"/>
      <c r="D2139" s="178"/>
      <c r="E2139" s="168"/>
    </row>
    <row r="2140" spans="1:5" x14ac:dyDescent="0.3">
      <c r="A2140" s="168"/>
      <c r="B2140" s="168"/>
      <c r="C2140" s="168"/>
      <c r="D2140" s="178"/>
      <c r="E2140" s="168"/>
    </row>
    <row r="2141" spans="1:5" x14ac:dyDescent="0.3">
      <c r="A2141" s="168"/>
      <c r="B2141" s="168"/>
      <c r="C2141" s="168"/>
      <c r="D2141" s="178"/>
      <c r="E2141" s="168"/>
    </row>
    <row r="2142" spans="1:5" x14ac:dyDescent="0.3">
      <c r="A2142" s="168"/>
      <c r="B2142" s="168"/>
      <c r="C2142" s="168"/>
      <c r="D2142" s="178"/>
      <c r="E2142" s="168"/>
    </row>
    <row r="2143" spans="1:5" x14ac:dyDescent="0.3">
      <c r="A2143" s="168"/>
      <c r="B2143" s="168"/>
      <c r="C2143" s="168"/>
      <c r="D2143" s="178"/>
      <c r="E2143" s="168"/>
    </row>
    <row r="2144" spans="1:5" x14ac:dyDescent="0.3">
      <c r="A2144" s="168"/>
      <c r="B2144" s="168"/>
      <c r="C2144" s="168"/>
      <c r="D2144" s="178"/>
      <c r="E2144" s="168"/>
    </row>
    <row r="2145" spans="1:5" x14ac:dyDescent="0.3">
      <c r="A2145" s="168"/>
      <c r="B2145" s="168"/>
      <c r="C2145" s="168"/>
      <c r="D2145" s="178"/>
      <c r="E2145" s="168"/>
    </row>
    <row r="2146" spans="1:5" x14ac:dyDescent="0.3">
      <c r="A2146" s="168"/>
      <c r="B2146" s="168"/>
      <c r="C2146" s="168"/>
      <c r="D2146" s="178"/>
      <c r="E2146" s="168"/>
    </row>
    <row r="2147" spans="1:5" x14ac:dyDescent="0.3">
      <c r="A2147" s="168"/>
      <c r="B2147" s="168"/>
      <c r="C2147" s="168"/>
      <c r="D2147" s="178"/>
      <c r="E2147" s="168"/>
    </row>
    <row r="2148" spans="1:5" x14ac:dyDescent="0.3">
      <c r="A2148" s="168"/>
      <c r="B2148" s="168"/>
      <c r="C2148" s="168"/>
      <c r="D2148" s="178"/>
      <c r="E2148" s="168"/>
    </row>
    <row r="2149" spans="1:5" x14ac:dyDescent="0.3">
      <c r="A2149" s="168"/>
      <c r="B2149" s="168"/>
      <c r="C2149" s="168"/>
      <c r="D2149" s="178"/>
      <c r="E2149" s="168"/>
    </row>
    <row r="2150" spans="1:5" x14ac:dyDescent="0.3">
      <c r="A2150" s="168"/>
      <c r="B2150" s="168"/>
      <c r="C2150" s="168"/>
      <c r="D2150" s="178"/>
      <c r="E2150" s="168"/>
    </row>
    <row r="2151" spans="1:5" x14ac:dyDescent="0.3">
      <c r="A2151" s="168"/>
      <c r="B2151" s="168"/>
      <c r="C2151" s="168"/>
      <c r="D2151" s="178"/>
      <c r="E2151" s="168"/>
    </row>
    <row r="2152" spans="1:5" x14ac:dyDescent="0.3">
      <c r="A2152" s="168"/>
      <c r="B2152" s="168"/>
      <c r="C2152" s="168"/>
      <c r="D2152" s="178"/>
      <c r="E2152" s="168"/>
    </row>
    <row r="2153" spans="1:5" x14ac:dyDescent="0.3">
      <c r="A2153" s="168"/>
      <c r="B2153" s="168"/>
      <c r="C2153" s="168"/>
      <c r="D2153" s="178"/>
      <c r="E2153" s="168"/>
    </row>
    <row r="2154" spans="1:5" x14ac:dyDescent="0.3">
      <c r="A2154" s="168"/>
      <c r="B2154" s="168"/>
      <c r="C2154" s="168"/>
      <c r="D2154" s="178"/>
      <c r="E2154" s="168"/>
    </row>
    <row r="2155" spans="1:5" x14ac:dyDescent="0.3">
      <c r="A2155" s="168"/>
      <c r="B2155" s="168"/>
      <c r="C2155" s="168"/>
      <c r="D2155" s="178"/>
      <c r="E2155" s="168"/>
    </row>
    <row r="2156" spans="1:5" x14ac:dyDescent="0.3">
      <c r="A2156" s="168"/>
      <c r="B2156" s="168"/>
      <c r="C2156" s="168"/>
      <c r="D2156" s="178"/>
      <c r="E2156" s="168"/>
    </row>
    <row r="2157" spans="1:5" x14ac:dyDescent="0.3">
      <c r="A2157" s="168"/>
      <c r="B2157" s="168"/>
      <c r="C2157" s="168"/>
      <c r="D2157" s="178"/>
      <c r="E2157" s="168"/>
    </row>
    <row r="2158" spans="1:5" x14ac:dyDescent="0.3">
      <c r="A2158" s="168"/>
      <c r="B2158" s="168"/>
      <c r="C2158" s="168"/>
      <c r="D2158" s="178"/>
      <c r="E2158" s="168"/>
    </row>
    <row r="2159" spans="1:5" x14ac:dyDescent="0.3">
      <c r="A2159" s="168"/>
      <c r="B2159" s="168"/>
      <c r="C2159" s="168"/>
      <c r="D2159" s="178"/>
      <c r="E2159" s="168"/>
    </row>
    <row r="2160" spans="1:5" x14ac:dyDescent="0.3">
      <c r="A2160" s="168"/>
      <c r="B2160" s="168"/>
      <c r="C2160" s="168"/>
      <c r="D2160" s="178"/>
      <c r="E2160" s="168"/>
    </row>
    <row r="2161" spans="1:5" x14ac:dyDescent="0.3">
      <c r="A2161" s="168"/>
      <c r="B2161" s="168"/>
      <c r="C2161" s="168"/>
      <c r="D2161" s="178"/>
      <c r="E2161" s="168"/>
    </row>
    <row r="2162" spans="1:5" x14ac:dyDescent="0.3">
      <c r="A2162" s="168"/>
      <c r="B2162" s="168"/>
      <c r="C2162" s="168"/>
      <c r="D2162" s="178"/>
      <c r="E2162" s="168"/>
    </row>
    <row r="2163" spans="1:5" x14ac:dyDescent="0.3">
      <c r="A2163" s="168"/>
      <c r="B2163" s="168"/>
      <c r="C2163" s="168"/>
      <c r="D2163" s="178"/>
      <c r="E2163" s="168"/>
    </row>
    <row r="2164" spans="1:5" x14ac:dyDescent="0.3">
      <c r="A2164" s="168"/>
      <c r="B2164" s="168"/>
      <c r="C2164" s="168"/>
      <c r="D2164" s="178"/>
      <c r="E2164" s="168"/>
    </row>
    <row r="2165" spans="1:5" x14ac:dyDescent="0.3">
      <c r="A2165" s="168"/>
      <c r="B2165" s="168"/>
      <c r="C2165" s="168"/>
      <c r="D2165" s="178"/>
      <c r="E2165" s="168"/>
    </row>
    <row r="2166" spans="1:5" x14ac:dyDescent="0.3">
      <c r="A2166" s="168"/>
      <c r="B2166" s="168"/>
      <c r="C2166" s="168"/>
      <c r="D2166" s="178"/>
      <c r="E2166" s="168"/>
    </row>
    <row r="2167" spans="1:5" x14ac:dyDescent="0.3">
      <c r="A2167" s="168"/>
      <c r="B2167" s="168"/>
      <c r="C2167" s="168"/>
      <c r="D2167" s="178"/>
      <c r="E2167" s="168"/>
    </row>
    <row r="2168" spans="1:5" x14ac:dyDescent="0.3">
      <c r="A2168" s="168"/>
      <c r="B2168" s="168"/>
      <c r="C2168" s="168"/>
      <c r="D2168" s="178"/>
      <c r="E2168" s="168"/>
    </row>
    <row r="2169" spans="1:5" x14ac:dyDescent="0.3">
      <c r="A2169" s="168"/>
      <c r="B2169" s="168"/>
      <c r="C2169" s="168"/>
      <c r="D2169" s="178"/>
      <c r="E2169" s="168"/>
    </row>
    <row r="2170" spans="1:5" x14ac:dyDescent="0.3">
      <c r="A2170" s="168"/>
      <c r="B2170" s="168"/>
      <c r="C2170" s="168"/>
      <c r="D2170" s="178"/>
      <c r="E2170" s="168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8"/>
  <sheetViews>
    <sheetView workbookViewId="0">
      <selection activeCell="A3" sqref="A3"/>
    </sheetView>
  </sheetViews>
  <sheetFormatPr baseColWidth="10" defaultRowHeight="14.4" x14ac:dyDescent="0.3"/>
  <cols>
    <col min="1" max="1" width="16.6640625" bestFit="1" customWidth="1"/>
    <col min="2" max="2" width="16.109375" customWidth="1"/>
    <col min="3" max="3" width="25.88671875" customWidth="1"/>
    <col min="4" max="4" width="20.33203125" bestFit="1" customWidth="1"/>
    <col min="5" max="5" width="14.33203125" customWidth="1"/>
  </cols>
  <sheetData>
    <row r="1" spans="1:8" x14ac:dyDescent="0.3">
      <c r="A1" t="s">
        <v>150</v>
      </c>
      <c r="B1" s="2">
        <f>SUM(B2:B227)</f>
        <v>462850.14999999991</v>
      </c>
      <c r="D1" s="2">
        <f>SUM('JAS Duelos'!C3:C16)</f>
        <v>462850.14999999991</v>
      </c>
      <c r="E1" s="10">
        <f>+B1-D1</f>
        <v>0</v>
      </c>
      <c r="G1" t="s">
        <v>159</v>
      </c>
    </row>
    <row r="2" spans="1:8" x14ac:dyDescent="0.3">
      <c r="A2" s="8"/>
      <c r="B2" s="8"/>
      <c r="D2" s="2"/>
      <c r="E2" s="2"/>
      <c r="G2" t="s">
        <v>160</v>
      </c>
    </row>
    <row r="3" spans="1:8" x14ac:dyDescent="0.3">
      <c r="A3" s="8"/>
      <c r="B3" s="8"/>
      <c r="G3" t="s">
        <v>156</v>
      </c>
      <c r="H3" t="s">
        <v>161</v>
      </c>
    </row>
    <row r="4" spans="1:8" x14ac:dyDescent="0.3">
      <c r="A4" s="8"/>
      <c r="B4" s="8"/>
      <c r="D4" s="8"/>
      <c r="G4" t="s">
        <v>154</v>
      </c>
      <c r="H4" t="s">
        <v>162</v>
      </c>
    </row>
    <row r="5" spans="1:8" x14ac:dyDescent="0.3">
      <c r="A5" s="8"/>
      <c r="B5" s="8"/>
      <c r="G5" t="s">
        <v>157</v>
      </c>
      <c r="H5" t="s">
        <v>163</v>
      </c>
    </row>
    <row r="6" spans="1:8" x14ac:dyDescent="0.3">
      <c r="A6" s="8" t="s">
        <v>91</v>
      </c>
      <c r="B6" s="8">
        <v>1972.5499999999995</v>
      </c>
      <c r="C6">
        <f>VLOOKUP(A6,Autoservicios!$B$2:$D$159,3,0)-B6</f>
        <v>0</v>
      </c>
      <c r="D6" s="8"/>
      <c r="G6" t="s">
        <v>151</v>
      </c>
      <c r="H6" t="s">
        <v>164</v>
      </c>
    </row>
    <row r="7" spans="1:8" x14ac:dyDescent="0.3">
      <c r="A7" s="8" t="s">
        <v>19</v>
      </c>
      <c r="B7" s="8">
        <v>5519.0199999999986</v>
      </c>
      <c r="C7">
        <f>VLOOKUP(A7,Autoservicios!$B$2:$D$159,3,0)-B7</f>
        <v>0</v>
      </c>
      <c r="G7" t="s">
        <v>152</v>
      </c>
      <c r="H7" t="s">
        <v>164</v>
      </c>
    </row>
    <row r="8" spans="1:8" x14ac:dyDescent="0.3">
      <c r="A8" s="8" t="s">
        <v>64</v>
      </c>
      <c r="B8" s="8">
        <v>5107.5599999999995</v>
      </c>
      <c r="C8">
        <f>VLOOKUP(A8,Autoservicios!$B$2:$D$159,3,0)-B8</f>
        <v>0</v>
      </c>
      <c r="G8" t="s">
        <v>153</v>
      </c>
      <c r="H8" t="s">
        <v>164</v>
      </c>
    </row>
    <row r="9" spans="1:8" x14ac:dyDescent="0.3">
      <c r="A9" s="8" t="s">
        <v>98</v>
      </c>
      <c r="B9" s="8">
        <v>21245.610000000004</v>
      </c>
      <c r="C9">
        <f>VLOOKUP(A9,Autoservicios!$B$2:$D$159,3,0)-B9</f>
        <v>0</v>
      </c>
      <c r="G9" t="s">
        <v>165</v>
      </c>
      <c r="H9" t="s">
        <v>164</v>
      </c>
    </row>
    <row r="10" spans="1:8" x14ac:dyDescent="0.3">
      <c r="A10" s="8" t="s">
        <v>26</v>
      </c>
      <c r="B10" s="8">
        <v>6433.31</v>
      </c>
      <c r="C10">
        <f>VLOOKUP(A10,Autoservicios!$B$2:$D$159,3,0)-B10</f>
        <v>0</v>
      </c>
      <c r="G10" t="s">
        <v>155</v>
      </c>
      <c r="H10" t="s">
        <v>166</v>
      </c>
    </row>
    <row r="11" spans="1:8" x14ac:dyDescent="0.3">
      <c r="A11" s="8" t="s">
        <v>34</v>
      </c>
      <c r="B11" s="8">
        <v>3436.3199999999993</v>
      </c>
      <c r="C11">
        <f>VLOOKUP(A11,Autoservicios!$B$2:$D$159,3,0)-B11</f>
        <v>0</v>
      </c>
      <c r="G11" t="s">
        <v>167</v>
      </c>
      <c r="H11" t="s">
        <v>168</v>
      </c>
    </row>
    <row r="12" spans="1:8" x14ac:dyDescent="0.3">
      <c r="A12" s="8" t="s">
        <v>35</v>
      </c>
      <c r="B12" s="8">
        <v>6612.34</v>
      </c>
      <c r="C12">
        <f>VLOOKUP(A12,Autoservicios!$B$2:$D$159,3,0)-B12</f>
        <v>0</v>
      </c>
      <c r="G12" t="s">
        <v>158</v>
      </c>
      <c r="H12" t="s">
        <v>169</v>
      </c>
    </row>
    <row r="13" spans="1:8" x14ac:dyDescent="0.3">
      <c r="A13" s="8" t="s">
        <v>104</v>
      </c>
      <c r="B13" s="8">
        <v>5595.9499999999989</v>
      </c>
      <c r="C13">
        <f>VLOOKUP(A13,Autoservicios!$B$2:$D$159,3,0)-B13</f>
        <v>0</v>
      </c>
      <c r="G13" t="s">
        <v>611</v>
      </c>
      <c r="H13" t="s">
        <v>612</v>
      </c>
    </row>
    <row r="14" spans="1:8" x14ac:dyDescent="0.3">
      <c r="A14" s="8" t="s">
        <v>20</v>
      </c>
      <c r="B14" s="8">
        <v>4299.8300000000008</v>
      </c>
      <c r="C14">
        <f>VLOOKUP(A14,Autoservicios!$B$2:$D$159,3,0)-B14</f>
        <v>0</v>
      </c>
      <c r="G14" t="s">
        <v>613</v>
      </c>
      <c r="H14" t="s">
        <v>614</v>
      </c>
    </row>
    <row r="15" spans="1:8" x14ac:dyDescent="0.3">
      <c r="A15" s="8" t="s">
        <v>27</v>
      </c>
      <c r="B15" s="8">
        <v>1742.97</v>
      </c>
      <c r="C15">
        <f>VLOOKUP(A15,Autoservicios!$B$2:$D$159,3,0)-B15</f>
        <v>0</v>
      </c>
      <c r="G15" t="s">
        <v>719</v>
      </c>
      <c r="H15" t="s">
        <v>720</v>
      </c>
    </row>
    <row r="16" spans="1:8" x14ac:dyDescent="0.3">
      <c r="A16" s="8" t="s">
        <v>47</v>
      </c>
      <c r="B16" s="8">
        <v>8274.09</v>
      </c>
      <c r="C16">
        <f>VLOOKUP(A16,Autoservicios!$B$2:$D$159,3,0)-B16</f>
        <v>0</v>
      </c>
    </row>
    <row r="17" spans="1:4" x14ac:dyDescent="0.3">
      <c r="A17" s="8" t="s">
        <v>126</v>
      </c>
      <c r="B17" s="8">
        <v>3576.2299999999991</v>
      </c>
      <c r="C17">
        <f>VLOOKUP(A17,Autoservicios!$B$2:$D$159,3,0)-B17</f>
        <v>0</v>
      </c>
    </row>
    <row r="18" spans="1:4" x14ac:dyDescent="0.3">
      <c r="A18" s="8" t="s">
        <v>88</v>
      </c>
      <c r="B18" s="8">
        <v>7336.2</v>
      </c>
      <c r="C18">
        <f>VLOOKUP(A18,Autoservicios!$B$2:$D$159,3,0)-B18</f>
        <v>0</v>
      </c>
      <c r="D18" s="8"/>
    </row>
    <row r="19" spans="1:4" x14ac:dyDescent="0.3">
      <c r="A19" s="8" t="s">
        <v>37</v>
      </c>
      <c r="B19" s="8">
        <v>6639.35</v>
      </c>
      <c r="C19">
        <f>VLOOKUP(A19,Autoservicios!$B$2:$D$159,3,0)-B19</f>
        <v>0</v>
      </c>
      <c r="D19" s="8"/>
    </row>
    <row r="20" spans="1:4" x14ac:dyDescent="0.3">
      <c r="A20" s="8" t="s">
        <v>154</v>
      </c>
      <c r="B20" s="8">
        <v>0</v>
      </c>
      <c r="C20" t="e">
        <f>VLOOKUP(A20,Autoservicios!$B$2:$D$159,3,0)-B20</f>
        <v>#N/A</v>
      </c>
      <c r="D20" t="s">
        <v>154</v>
      </c>
    </row>
    <row r="21" spans="1:4" x14ac:dyDescent="0.3">
      <c r="A21" s="8" t="s">
        <v>66</v>
      </c>
      <c r="B21" s="8">
        <v>1313.2699999999998</v>
      </c>
      <c r="C21">
        <f>VLOOKUP(A21,Autoservicios!$B$2:$D$159,3,0)-B21</f>
        <v>0</v>
      </c>
      <c r="D21" s="8">
        <v>3340.7200000000003</v>
      </c>
    </row>
    <row r="22" spans="1:4" x14ac:dyDescent="0.3">
      <c r="A22" s="8" t="s">
        <v>93</v>
      </c>
      <c r="B22" s="8">
        <v>4097.9399999999996</v>
      </c>
      <c r="C22">
        <f>VLOOKUP(A22,Autoservicios!$B$2:$D$159,3,0)-B22</f>
        <v>0</v>
      </c>
    </row>
    <row r="23" spans="1:4" x14ac:dyDescent="0.3">
      <c r="A23" s="8" t="s">
        <v>111</v>
      </c>
      <c r="B23" s="8">
        <v>6693.4500000000007</v>
      </c>
      <c r="C23">
        <f>VLOOKUP(A23,Autoservicios!$B$2:$D$159,3,0)-B23</f>
        <v>0</v>
      </c>
    </row>
    <row r="24" spans="1:4" x14ac:dyDescent="0.3">
      <c r="A24" s="8" t="s">
        <v>113</v>
      </c>
      <c r="B24" s="8">
        <v>1653.92</v>
      </c>
      <c r="C24">
        <f>VLOOKUP(A24,Autoservicios!$B$2:$D$159,3,0)-B24</f>
        <v>0</v>
      </c>
    </row>
    <row r="25" spans="1:4" x14ac:dyDescent="0.3">
      <c r="A25" s="8" t="s">
        <v>106</v>
      </c>
      <c r="B25" s="8">
        <v>1834.2199999999998</v>
      </c>
      <c r="C25">
        <f>VLOOKUP(A25,Autoservicios!$B$2:$D$159,3,0)-B25</f>
        <v>0</v>
      </c>
    </row>
    <row r="26" spans="1:4" x14ac:dyDescent="0.3">
      <c r="A26" s="8" t="s">
        <v>50</v>
      </c>
      <c r="B26" s="8">
        <v>6296.2499999999991</v>
      </c>
      <c r="C26">
        <f>VLOOKUP(A26,Autoservicios!$B$2:$D$159,3,0)-B26</f>
        <v>0</v>
      </c>
    </row>
    <row r="27" spans="1:4" x14ac:dyDescent="0.3">
      <c r="A27" s="8" t="s">
        <v>114</v>
      </c>
      <c r="B27" s="8">
        <v>8398.5299999999988</v>
      </c>
      <c r="C27">
        <f>VLOOKUP(A27,Autoservicios!$B$2:$D$159,3,0)-B27</f>
        <v>0</v>
      </c>
    </row>
    <row r="28" spans="1:4" x14ac:dyDescent="0.3">
      <c r="A28" s="8" t="s">
        <v>95</v>
      </c>
      <c r="B28" s="8">
        <v>2558.23</v>
      </c>
      <c r="C28">
        <f>VLOOKUP(A28,Autoservicios!$B$2:$D$159,3,0)-B28</f>
        <v>0</v>
      </c>
    </row>
    <row r="29" spans="1:4" x14ac:dyDescent="0.3">
      <c r="A29" s="8" t="s">
        <v>116</v>
      </c>
      <c r="B29" s="8">
        <v>1432.3100000000002</v>
      </c>
      <c r="C29">
        <f>VLOOKUP(A29,Autoservicios!$B$2:$D$159,3,0)-B29</f>
        <v>0</v>
      </c>
    </row>
    <row r="30" spans="1:4" x14ac:dyDescent="0.3">
      <c r="A30" s="8" t="s">
        <v>139</v>
      </c>
      <c r="B30" s="8">
        <v>2038.0000000000002</v>
      </c>
      <c r="C30">
        <f>VLOOKUP(A30,Autoservicios!$B$2:$D$159,3,0)-B30</f>
        <v>0</v>
      </c>
    </row>
    <row r="31" spans="1:4" x14ac:dyDescent="0.3">
      <c r="A31" s="8" t="s">
        <v>130</v>
      </c>
      <c r="B31" s="8">
        <v>1922.63</v>
      </c>
      <c r="C31">
        <f>VLOOKUP(A31,Autoservicios!$B$2:$D$159,3,0)-B31</f>
        <v>0</v>
      </c>
    </row>
    <row r="32" spans="1:4" x14ac:dyDescent="0.3">
      <c r="A32" s="8" t="s">
        <v>140</v>
      </c>
      <c r="B32" s="8">
        <v>2052.67</v>
      </c>
      <c r="C32">
        <f>VLOOKUP(A32,Autoservicios!$B$2:$D$159,3,0)-B32</f>
        <v>0</v>
      </c>
    </row>
    <row r="33" spans="1:4" x14ac:dyDescent="0.3">
      <c r="A33" s="8" t="s">
        <v>143</v>
      </c>
      <c r="B33" s="8">
        <v>1593.35</v>
      </c>
      <c r="C33">
        <f>VLOOKUP(A33,Autoservicios!$B$2:$D$159,3,0)-B33</f>
        <v>0</v>
      </c>
    </row>
    <row r="34" spans="1:4" x14ac:dyDescent="0.3">
      <c r="A34" s="8" t="s">
        <v>80</v>
      </c>
      <c r="B34" s="8">
        <v>1617.3500000000001</v>
      </c>
      <c r="C34">
        <f>VLOOKUP(A34,Autoservicios!$B$2:$D$159,3,0)-B34</f>
        <v>0</v>
      </c>
    </row>
    <row r="35" spans="1:4" x14ac:dyDescent="0.3">
      <c r="A35" s="8" t="s">
        <v>132</v>
      </c>
      <c r="B35" s="8">
        <v>4841.8700000000008</v>
      </c>
      <c r="C35">
        <f>VLOOKUP(A35,Autoservicios!$B$2:$D$159,3,0)-B35</f>
        <v>0</v>
      </c>
      <c r="D35" s="8"/>
    </row>
    <row r="36" spans="1:4" x14ac:dyDescent="0.3">
      <c r="A36" s="8" t="s">
        <v>38</v>
      </c>
      <c r="B36" s="8">
        <v>4111.8100000000004</v>
      </c>
      <c r="C36">
        <f>VLOOKUP(A36,Autoservicios!$B$2:$D$159,3,0)-B36</f>
        <v>0</v>
      </c>
    </row>
    <row r="37" spans="1:4" x14ac:dyDescent="0.3">
      <c r="A37" s="8" t="s">
        <v>120</v>
      </c>
      <c r="B37" s="8">
        <v>6769.9599999999982</v>
      </c>
      <c r="C37">
        <f>VLOOKUP(A37,Autoservicios!$B$2:$D$159,3,0)-B37</f>
        <v>0</v>
      </c>
    </row>
    <row r="38" spans="1:4" x14ac:dyDescent="0.3">
      <c r="A38" s="8" t="s">
        <v>82</v>
      </c>
      <c r="B38" s="8">
        <v>784.4799999999999</v>
      </c>
      <c r="C38">
        <f>VLOOKUP(A38,Autoservicios!$B$2:$D$159,3,0)-B38</f>
        <v>0</v>
      </c>
    </row>
    <row r="39" spans="1:4" x14ac:dyDescent="0.3">
      <c r="A39" s="8" t="s">
        <v>83</v>
      </c>
      <c r="B39" s="8">
        <v>5608.07</v>
      </c>
      <c r="C39">
        <f>VLOOKUP(A39,Autoservicios!$B$2:$D$159,3,0)-B39</f>
        <v>0</v>
      </c>
    </row>
    <row r="40" spans="1:4" x14ac:dyDescent="0.3">
      <c r="A40" s="8" t="s">
        <v>180</v>
      </c>
      <c r="B40" s="8">
        <v>2953.4600000000005</v>
      </c>
      <c r="C40">
        <f>VLOOKUP(A40,Autoservicios!$B$2:$D$159,3,0)-B40</f>
        <v>0</v>
      </c>
      <c r="D40" s="8"/>
    </row>
    <row r="41" spans="1:4" x14ac:dyDescent="0.3">
      <c r="A41" s="8" t="s">
        <v>183</v>
      </c>
      <c r="B41" s="8">
        <v>3560.91</v>
      </c>
      <c r="C41">
        <f>VLOOKUP(A41,Autoservicios!$B$2:$D$159,3,0)-B41</f>
        <v>0</v>
      </c>
    </row>
    <row r="42" spans="1:4" x14ac:dyDescent="0.3">
      <c r="A42" s="8" t="s">
        <v>184</v>
      </c>
      <c r="B42" s="8">
        <v>1977.2199999999998</v>
      </c>
      <c r="C42">
        <f>VLOOKUP(A42,Autoservicios!$B$2:$D$159,3,0)-B42</f>
        <v>0</v>
      </c>
    </row>
    <row r="43" spans="1:4" x14ac:dyDescent="0.3">
      <c r="A43" s="8" t="s">
        <v>186</v>
      </c>
      <c r="B43" s="8">
        <v>347.07</v>
      </c>
      <c r="C43">
        <f>VLOOKUP(A43,Autoservicios!$B$2:$D$159,3,0)-B43</f>
        <v>0</v>
      </c>
    </row>
    <row r="44" spans="1:4" x14ac:dyDescent="0.3">
      <c r="A44" s="8" t="s">
        <v>790</v>
      </c>
      <c r="B44" s="8">
        <v>1316.4400000000003</v>
      </c>
      <c r="C44">
        <f>VLOOKUP(A44,Autoservicios!$B$2:$D$159,3,0)-B44</f>
        <v>0</v>
      </c>
    </row>
    <row r="45" spans="1:4" x14ac:dyDescent="0.3">
      <c r="A45" s="8" t="s">
        <v>334</v>
      </c>
      <c r="B45" s="8">
        <v>1853.9299999999998</v>
      </c>
      <c r="C45">
        <f>VLOOKUP(A45,Autoservicios!$B$2:$D$159,3,0)-B45</f>
        <v>0</v>
      </c>
    </row>
    <row r="46" spans="1:4" x14ac:dyDescent="0.3">
      <c r="A46" s="8" t="s">
        <v>78</v>
      </c>
      <c r="B46" s="8">
        <v>4514.32</v>
      </c>
      <c r="C46">
        <f>VLOOKUP(A46,Autoservicios!$B$2:$D$159,3,0)-B46</f>
        <v>0</v>
      </c>
    </row>
    <row r="47" spans="1:4" x14ac:dyDescent="0.3">
      <c r="A47" s="8" t="s">
        <v>21</v>
      </c>
      <c r="B47" s="8">
        <v>1546.4699999999998</v>
      </c>
      <c r="C47">
        <f>VLOOKUP(A47,Autoservicios!$B$2:$D$159,3,0)-B47</f>
        <v>0</v>
      </c>
    </row>
    <row r="48" spans="1:4" x14ac:dyDescent="0.3">
      <c r="A48" s="8" t="s">
        <v>60</v>
      </c>
      <c r="B48" s="8">
        <v>2641.29</v>
      </c>
      <c r="C48">
        <f>VLOOKUP(A48,Autoservicios!$B$2:$D$159,3,0)-B48</f>
        <v>0</v>
      </c>
    </row>
    <row r="49" spans="1:4" x14ac:dyDescent="0.3">
      <c r="A49" s="8" t="s">
        <v>813</v>
      </c>
      <c r="B49" s="8">
        <v>2547.0500000000002</v>
      </c>
      <c r="C49">
        <f>VLOOKUP(A49,Autoservicios!$B$2:$D$159,3,0)-B49</f>
        <v>0</v>
      </c>
    </row>
    <row r="50" spans="1:4" x14ac:dyDescent="0.3">
      <c r="A50" s="8" t="s">
        <v>112</v>
      </c>
      <c r="B50" s="8">
        <v>2491.1300000000006</v>
      </c>
      <c r="C50">
        <f>VLOOKUP(A50,Autoservicios!$B$2:$D$159,3,0)-B50</f>
        <v>0</v>
      </c>
    </row>
    <row r="51" spans="1:4" x14ac:dyDescent="0.3">
      <c r="A51" s="8" t="s">
        <v>119</v>
      </c>
      <c r="B51" s="8">
        <v>3595.3999999999996</v>
      </c>
      <c r="C51">
        <f>VLOOKUP(A51,Autoservicios!$B$2:$D$159,3,0)-B51</f>
        <v>0</v>
      </c>
    </row>
    <row r="52" spans="1:4" x14ac:dyDescent="0.3">
      <c r="A52" s="8" t="s">
        <v>678</v>
      </c>
      <c r="B52" s="8">
        <v>1360.1700000000003</v>
      </c>
      <c r="C52">
        <f>VLOOKUP(A52,Autoservicios!$B$2:$D$159,3,0)-B52</f>
        <v>0</v>
      </c>
    </row>
    <row r="53" spans="1:4" x14ac:dyDescent="0.3">
      <c r="A53" s="8" t="s">
        <v>22</v>
      </c>
      <c r="B53" s="8">
        <v>2324.12</v>
      </c>
      <c r="C53">
        <f>VLOOKUP(A53,Autoservicios!$B$2:$D$159,3,0)-B53</f>
        <v>0</v>
      </c>
    </row>
    <row r="54" spans="1:4" x14ac:dyDescent="0.3">
      <c r="A54" s="8" t="s">
        <v>30</v>
      </c>
      <c r="B54" s="8">
        <v>834.28</v>
      </c>
      <c r="C54">
        <f>VLOOKUP(A54,Autoservicios!$B$2:$D$159,3,0)-B54</f>
        <v>0</v>
      </c>
    </row>
    <row r="55" spans="1:4" x14ac:dyDescent="0.3">
      <c r="A55" s="8" t="s">
        <v>145</v>
      </c>
      <c r="B55" s="8">
        <v>2402.08</v>
      </c>
      <c r="C55">
        <f>VLOOKUP(A55,Autoservicios!$B$2:$D$159,3,0)-B55</f>
        <v>0</v>
      </c>
      <c r="D55" s="8"/>
    </row>
    <row r="56" spans="1:4" x14ac:dyDescent="0.3">
      <c r="A56" s="8" t="s">
        <v>118</v>
      </c>
      <c r="B56" s="8">
        <v>2479.46</v>
      </c>
      <c r="C56">
        <f>VLOOKUP(A56,Autoservicios!$B$2:$D$159,3,0)-B56</f>
        <v>0</v>
      </c>
    </row>
    <row r="57" spans="1:4" x14ac:dyDescent="0.3">
      <c r="A57" s="8" t="s">
        <v>69</v>
      </c>
      <c r="B57" s="8">
        <v>2861.3199999999997</v>
      </c>
      <c r="C57">
        <f>VLOOKUP(A57,Autoservicios!$B$2:$D$159,3,0)-B57</f>
        <v>0</v>
      </c>
    </row>
    <row r="58" spans="1:4" x14ac:dyDescent="0.3">
      <c r="A58" s="8" t="s">
        <v>131</v>
      </c>
      <c r="B58" s="8">
        <v>923.46999999999991</v>
      </c>
      <c r="C58">
        <f>VLOOKUP(A58,Autoservicios!$B$2:$D$159,3,0)-B58</f>
        <v>0</v>
      </c>
    </row>
    <row r="59" spans="1:4" x14ac:dyDescent="0.3">
      <c r="A59" s="8" t="s">
        <v>100</v>
      </c>
      <c r="B59" s="8">
        <v>3315.31</v>
      </c>
      <c r="C59">
        <f>VLOOKUP(A59,Autoservicios!$B$2:$D$159,3,0)-B59</f>
        <v>0</v>
      </c>
    </row>
    <row r="60" spans="1:4" x14ac:dyDescent="0.3">
      <c r="A60" s="8" t="s">
        <v>107</v>
      </c>
      <c r="B60" s="8">
        <v>1655.72</v>
      </c>
      <c r="C60">
        <f>VLOOKUP(A60,Autoservicios!$B$2:$D$159,3,0)-B60</f>
        <v>0</v>
      </c>
    </row>
    <row r="61" spans="1:4" x14ac:dyDescent="0.3">
      <c r="A61" s="8" t="s">
        <v>109</v>
      </c>
      <c r="B61" s="8">
        <v>3451.9700000000003</v>
      </c>
      <c r="C61">
        <f>VLOOKUP(A61,Autoservicios!$B$2:$D$159,3,0)-B61</f>
        <v>0</v>
      </c>
    </row>
    <row r="62" spans="1:4" x14ac:dyDescent="0.3">
      <c r="A62" s="8" t="s">
        <v>127</v>
      </c>
      <c r="B62" s="8">
        <v>1770.79</v>
      </c>
      <c r="C62">
        <f>VLOOKUP(A62,Autoservicios!$B$2:$D$159,3,0)-B62</f>
        <v>0</v>
      </c>
    </row>
    <row r="63" spans="1:4" x14ac:dyDescent="0.3">
      <c r="A63" s="8" t="s">
        <v>36</v>
      </c>
      <c r="B63" s="8">
        <v>6315.5300000000007</v>
      </c>
      <c r="C63">
        <f>VLOOKUP(A63,Autoservicios!$B$2:$D$159,3,0)-B63</f>
        <v>0</v>
      </c>
    </row>
    <row r="64" spans="1:4" x14ac:dyDescent="0.3">
      <c r="A64" s="8" t="s">
        <v>71</v>
      </c>
      <c r="B64" s="8">
        <v>3579.87</v>
      </c>
      <c r="C64">
        <f>VLOOKUP(A64,Autoservicios!$B$2:$D$159,3,0)-B64</f>
        <v>0</v>
      </c>
    </row>
    <row r="65" spans="1:3" x14ac:dyDescent="0.3">
      <c r="A65" s="8" t="s">
        <v>125</v>
      </c>
      <c r="B65" s="8">
        <v>3563.3300000000004</v>
      </c>
      <c r="C65">
        <f>VLOOKUP(A65,Autoservicios!$B$2:$D$159,3,0)-B65</f>
        <v>0</v>
      </c>
    </row>
    <row r="66" spans="1:3" x14ac:dyDescent="0.3">
      <c r="A66" s="8" t="s">
        <v>74</v>
      </c>
      <c r="B66" s="8">
        <v>3005.85</v>
      </c>
      <c r="C66">
        <f>VLOOKUP(A66,Autoservicios!$B$2:$D$159,3,0)-B66</f>
        <v>0</v>
      </c>
    </row>
    <row r="67" spans="1:3" x14ac:dyDescent="0.3">
      <c r="A67" s="8" t="s">
        <v>124</v>
      </c>
      <c r="B67" s="8">
        <v>5631.4599999999991</v>
      </c>
      <c r="C67">
        <f>VLOOKUP(A67,Autoservicios!$B$2:$D$159,3,0)-B67</f>
        <v>0</v>
      </c>
    </row>
    <row r="68" spans="1:3" x14ac:dyDescent="0.3">
      <c r="A68" s="8" t="s">
        <v>70</v>
      </c>
      <c r="B68" s="8">
        <v>3504.7</v>
      </c>
      <c r="C68">
        <f>VLOOKUP(A68,Autoservicios!$B$2:$D$159,3,0)-B68</f>
        <v>0</v>
      </c>
    </row>
    <row r="69" spans="1:3" x14ac:dyDescent="0.3">
      <c r="A69" s="8" t="s">
        <v>67</v>
      </c>
      <c r="B69" s="8">
        <v>1775.91</v>
      </c>
      <c r="C69">
        <f>VLOOKUP(A69,Autoservicios!$B$2:$D$159,3,0)-B69</f>
        <v>0</v>
      </c>
    </row>
    <row r="70" spans="1:3" x14ac:dyDescent="0.3">
      <c r="A70" s="8" t="s">
        <v>41</v>
      </c>
      <c r="B70" s="8">
        <v>2283.65</v>
      </c>
      <c r="C70">
        <f>VLOOKUP(A70,Autoservicios!$B$2:$D$159,3,0)-B70</f>
        <v>0</v>
      </c>
    </row>
    <row r="71" spans="1:3" x14ac:dyDescent="0.3">
      <c r="A71" s="8" t="s">
        <v>692</v>
      </c>
      <c r="B71" s="8">
        <v>2752.0699999999997</v>
      </c>
      <c r="C71">
        <f>VLOOKUP(A71,Autoservicios!$B$2:$D$159,3,0)-B71</f>
        <v>0</v>
      </c>
    </row>
    <row r="72" spans="1:3" x14ac:dyDescent="0.3">
      <c r="A72" s="8" t="s">
        <v>85</v>
      </c>
      <c r="B72" s="8">
        <v>1319.37</v>
      </c>
      <c r="C72">
        <f>VLOOKUP(A72,Autoservicios!$B$2:$D$159,3,0)-B72</f>
        <v>0</v>
      </c>
    </row>
    <row r="73" spans="1:3" x14ac:dyDescent="0.3">
      <c r="A73" s="8" t="s">
        <v>75</v>
      </c>
      <c r="B73" s="8">
        <v>828.65</v>
      </c>
      <c r="C73">
        <f>VLOOKUP(A73,Autoservicios!$B$2:$D$159,3,0)-B73</f>
        <v>0</v>
      </c>
    </row>
    <row r="74" spans="1:3" x14ac:dyDescent="0.3">
      <c r="A74" s="8" t="s">
        <v>137</v>
      </c>
      <c r="B74" s="8">
        <v>751.39999999999986</v>
      </c>
      <c r="C74">
        <f>VLOOKUP(A74,Autoservicios!$B$2:$D$159,3,0)-B74</f>
        <v>0</v>
      </c>
    </row>
    <row r="75" spans="1:3" x14ac:dyDescent="0.3">
      <c r="A75" s="8" t="s">
        <v>811</v>
      </c>
      <c r="B75" s="8">
        <v>4708.9600000000009</v>
      </c>
      <c r="C75">
        <f>VLOOKUP(A75,Autoservicios!$B$2:$D$159,3,0)-B75</f>
        <v>0</v>
      </c>
    </row>
    <row r="76" spans="1:3" x14ac:dyDescent="0.3">
      <c r="A76" s="8" t="s">
        <v>94</v>
      </c>
      <c r="B76" s="8">
        <v>3250.3599999999997</v>
      </c>
      <c r="C76">
        <f>VLOOKUP(A76,Autoservicios!$B$2:$D$159,3,0)-B76</f>
        <v>0</v>
      </c>
    </row>
    <row r="77" spans="1:3" x14ac:dyDescent="0.3">
      <c r="A77" s="8" t="s">
        <v>128</v>
      </c>
      <c r="B77" s="8">
        <v>4804.2300000000005</v>
      </c>
      <c r="C77">
        <f>VLOOKUP(A77,Autoservicios!$B$2:$D$159,3,0)-B77</f>
        <v>0</v>
      </c>
    </row>
    <row r="78" spans="1:3" x14ac:dyDescent="0.3">
      <c r="A78" s="8" t="s">
        <v>99</v>
      </c>
      <c r="B78" s="8">
        <v>3565.0300000000007</v>
      </c>
      <c r="C78">
        <f>VLOOKUP(A78,Autoservicios!$B$2:$D$159,3,0)-B78</f>
        <v>0</v>
      </c>
    </row>
    <row r="79" spans="1:3" x14ac:dyDescent="0.3">
      <c r="A79" s="8" t="s">
        <v>24</v>
      </c>
      <c r="B79" s="8">
        <v>1285.68</v>
      </c>
      <c r="C79">
        <f>VLOOKUP(A79,Autoservicios!$B$2:$D$159,3,0)-B79</f>
        <v>0</v>
      </c>
    </row>
    <row r="80" spans="1:3" x14ac:dyDescent="0.3">
      <c r="A80" s="8" t="s">
        <v>49</v>
      </c>
      <c r="B80" s="8">
        <v>4895.5499999999984</v>
      </c>
      <c r="C80">
        <f>VLOOKUP(A80,Autoservicios!$B$2:$D$159,3,0)-B80</f>
        <v>0</v>
      </c>
    </row>
    <row r="81" spans="1:4" x14ac:dyDescent="0.3">
      <c r="A81" s="8" t="s">
        <v>43</v>
      </c>
      <c r="B81" s="8">
        <v>4271.0599999999995</v>
      </c>
      <c r="C81">
        <f>VLOOKUP(A81,Autoservicios!$B$2:$D$159,3,0)-B81</f>
        <v>0</v>
      </c>
    </row>
    <row r="82" spans="1:4" x14ac:dyDescent="0.3">
      <c r="A82" s="8" t="s">
        <v>96</v>
      </c>
      <c r="B82" s="8">
        <v>3179.52</v>
      </c>
      <c r="C82">
        <f>VLOOKUP(A82,Autoservicios!$B$2:$D$159,3,0)-B82</f>
        <v>0</v>
      </c>
    </row>
    <row r="83" spans="1:4" x14ac:dyDescent="0.3">
      <c r="A83" s="8" t="s">
        <v>682</v>
      </c>
      <c r="B83" s="8">
        <v>1525.4199999999998</v>
      </c>
      <c r="C83">
        <f>VLOOKUP(A83,Autoservicios!$B$2:$D$159,3,0)-B83</f>
        <v>0</v>
      </c>
      <c r="D83" s="8"/>
    </row>
    <row r="84" spans="1:4" x14ac:dyDescent="0.3">
      <c r="A84" s="8" t="s">
        <v>61</v>
      </c>
      <c r="B84" s="8">
        <v>1627.0700000000002</v>
      </c>
      <c r="C84">
        <f>VLOOKUP(A84,Autoservicios!$B$2:$D$159,3,0)-B84</f>
        <v>0</v>
      </c>
    </row>
    <row r="85" spans="1:4" x14ac:dyDescent="0.3">
      <c r="A85" s="8" t="s">
        <v>57</v>
      </c>
      <c r="B85" s="8">
        <v>2449.4999999999995</v>
      </c>
      <c r="C85">
        <f>VLOOKUP(A85,Autoservicios!$B$2:$D$159,3,0)-B85</f>
        <v>0</v>
      </c>
    </row>
    <row r="86" spans="1:4" x14ac:dyDescent="0.3">
      <c r="A86" s="8" t="s">
        <v>182</v>
      </c>
      <c r="B86" s="8">
        <v>1056.8399999999999</v>
      </c>
      <c r="C86">
        <f>VLOOKUP(A86,Autoservicios!$B$2:$D$159,3,0)-B86</f>
        <v>0</v>
      </c>
    </row>
    <row r="87" spans="1:4" x14ac:dyDescent="0.3">
      <c r="A87" s="8" t="s">
        <v>84</v>
      </c>
      <c r="B87" s="8">
        <v>3332.6000000000004</v>
      </c>
      <c r="C87">
        <f>VLOOKUP(A87,Autoservicios!$B$2:$D$159,3,0)-B87</f>
        <v>0</v>
      </c>
    </row>
    <row r="88" spans="1:4" x14ac:dyDescent="0.3">
      <c r="A88" s="8" t="s">
        <v>712</v>
      </c>
      <c r="B88" s="8">
        <v>1123.3799999999999</v>
      </c>
      <c r="C88">
        <f>VLOOKUP(A88,Autoservicios!$B$2:$D$159,3,0)-B88</f>
        <v>0</v>
      </c>
    </row>
    <row r="89" spans="1:4" x14ac:dyDescent="0.3">
      <c r="A89" s="8" t="s">
        <v>40</v>
      </c>
      <c r="B89" s="8">
        <v>5009.8700000000008</v>
      </c>
      <c r="C89">
        <f>VLOOKUP(A89,Autoservicios!$B$2:$D$159,3,0)-B89</f>
        <v>0</v>
      </c>
    </row>
    <row r="90" spans="1:4" x14ac:dyDescent="0.3">
      <c r="A90" s="8" t="s">
        <v>90</v>
      </c>
      <c r="B90" s="8">
        <v>3341.37</v>
      </c>
      <c r="C90">
        <f>VLOOKUP(A90,Autoservicios!$B$2:$D$159,3,0)-B90</f>
        <v>0</v>
      </c>
    </row>
    <row r="91" spans="1:4" x14ac:dyDescent="0.3">
      <c r="A91" s="8" t="s">
        <v>58</v>
      </c>
      <c r="B91" s="8">
        <v>4212.26</v>
      </c>
      <c r="C91">
        <f>VLOOKUP(A91,Autoservicios!$B$2:$D$159,3,0)-B91</f>
        <v>0</v>
      </c>
    </row>
    <row r="92" spans="1:4" x14ac:dyDescent="0.3">
      <c r="A92" s="8" t="s">
        <v>62</v>
      </c>
      <c r="B92" s="8">
        <v>1251.43</v>
      </c>
      <c r="C92">
        <f>VLOOKUP(A92,Autoservicios!$B$2:$D$159,3,0)-B92</f>
        <v>0</v>
      </c>
    </row>
    <row r="93" spans="1:4" x14ac:dyDescent="0.3">
      <c r="A93" s="8" t="s">
        <v>136</v>
      </c>
      <c r="B93" s="8">
        <v>2958</v>
      </c>
      <c r="C93">
        <f>VLOOKUP(A93,Autoservicios!$B$2:$D$159,3,0)-B93</f>
        <v>0</v>
      </c>
    </row>
    <row r="94" spans="1:4" x14ac:dyDescent="0.3">
      <c r="A94" s="8" t="s">
        <v>28</v>
      </c>
      <c r="B94" s="8">
        <v>4647.47</v>
      </c>
      <c r="C94">
        <f>VLOOKUP(A94,Autoservicios!$B$2:$D$159,3,0)-B94</f>
        <v>0</v>
      </c>
    </row>
    <row r="95" spans="1:4" x14ac:dyDescent="0.3">
      <c r="A95" s="8" t="s">
        <v>142</v>
      </c>
      <c r="B95" s="8">
        <v>2072.7200000000003</v>
      </c>
      <c r="C95">
        <f>VLOOKUP(A95,Autoservicios!$B$2:$D$159,3,0)-B95</f>
        <v>0</v>
      </c>
    </row>
    <row r="96" spans="1:4" x14ac:dyDescent="0.3">
      <c r="A96" s="8" t="s">
        <v>46</v>
      </c>
      <c r="B96" s="8">
        <v>2610.8300000000004</v>
      </c>
      <c r="C96">
        <f>VLOOKUP(A96,Autoservicios!$B$2:$D$159,3,0)-B96</f>
        <v>0</v>
      </c>
    </row>
    <row r="97" spans="1:3" x14ac:dyDescent="0.3">
      <c r="A97" s="8" t="s">
        <v>86</v>
      </c>
      <c r="B97" s="8">
        <v>1962.49</v>
      </c>
      <c r="C97">
        <f>VLOOKUP(A97,Autoservicios!$B$2:$D$159,3,0)-B97</f>
        <v>0</v>
      </c>
    </row>
    <row r="98" spans="1:3" x14ac:dyDescent="0.3">
      <c r="A98" s="8" t="s">
        <v>63</v>
      </c>
      <c r="B98" s="8">
        <v>1552.4499999999998</v>
      </c>
      <c r="C98">
        <f>VLOOKUP(A98,Autoservicios!$B$2:$D$159,3,0)-B98</f>
        <v>0</v>
      </c>
    </row>
    <row r="99" spans="1:3" x14ac:dyDescent="0.3">
      <c r="A99" s="8" t="s">
        <v>79</v>
      </c>
      <c r="B99" s="8">
        <v>3374.99</v>
      </c>
      <c r="C99">
        <f>VLOOKUP(A99,Autoservicios!$B$2:$D$159,3,0)-B99</f>
        <v>0</v>
      </c>
    </row>
    <row r="100" spans="1:3" x14ac:dyDescent="0.3">
      <c r="A100" s="8" t="s">
        <v>55</v>
      </c>
      <c r="B100" s="8">
        <v>2313.5100000000002</v>
      </c>
      <c r="C100">
        <f>VLOOKUP(A100,Autoservicios!$B$2:$D$159,3,0)-B100</f>
        <v>0</v>
      </c>
    </row>
    <row r="101" spans="1:3" x14ac:dyDescent="0.3">
      <c r="A101" s="8" t="s">
        <v>134</v>
      </c>
      <c r="B101" s="8">
        <v>2573.6600000000003</v>
      </c>
      <c r="C101">
        <f>VLOOKUP(A101,Autoservicios!$B$2:$D$159,3,0)-B101</f>
        <v>0</v>
      </c>
    </row>
    <row r="102" spans="1:3" x14ac:dyDescent="0.3">
      <c r="A102" s="8" t="s">
        <v>31</v>
      </c>
      <c r="B102" s="8">
        <v>2893.7999999999997</v>
      </c>
      <c r="C102">
        <f>VLOOKUP(A102,Autoservicios!$B$2:$D$159,3,0)-B102</f>
        <v>0</v>
      </c>
    </row>
    <row r="103" spans="1:3" x14ac:dyDescent="0.3">
      <c r="A103" s="8" t="s">
        <v>133</v>
      </c>
      <c r="B103" s="8">
        <v>4858.71</v>
      </c>
      <c r="C103">
        <f>VLOOKUP(A103,Autoservicios!$B$2:$D$159,3,0)-B103</f>
        <v>0</v>
      </c>
    </row>
    <row r="104" spans="1:3" x14ac:dyDescent="0.3">
      <c r="A104" s="8" t="s">
        <v>33</v>
      </c>
      <c r="B104" s="8">
        <v>1564.1900000000003</v>
      </c>
      <c r="C104">
        <f>VLOOKUP(A104,Autoservicios!$B$2:$D$159,3,0)-B104</f>
        <v>0</v>
      </c>
    </row>
    <row r="105" spans="1:3" x14ac:dyDescent="0.3">
      <c r="A105" s="8" t="s">
        <v>56</v>
      </c>
      <c r="B105" s="8">
        <v>1355.8899999999999</v>
      </c>
      <c r="C105">
        <f>VLOOKUP(A105,Autoservicios!$B$2:$D$159,3,0)-B105</f>
        <v>0</v>
      </c>
    </row>
    <row r="106" spans="1:3" x14ac:dyDescent="0.3">
      <c r="A106" s="8" t="s">
        <v>102</v>
      </c>
      <c r="B106" s="8">
        <v>1449.72</v>
      </c>
      <c r="C106">
        <f>VLOOKUP(A106,Autoservicios!$B$2:$D$159,3,0)-B106</f>
        <v>0</v>
      </c>
    </row>
    <row r="107" spans="1:3" x14ac:dyDescent="0.3">
      <c r="A107" s="8" t="s">
        <v>179</v>
      </c>
      <c r="B107" s="8">
        <v>836.29</v>
      </c>
      <c r="C107">
        <f>VLOOKUP(A107,Autoservicios!$B$2:$D$159,3,0)-B107</f>
        <v>0</v>
      </c>
    </row>
    <row r="108" spans="1:3" x14ac:dyDescent="0.3">
      <c r="A108" s="8" t="s">
        <v>121</v>
      </c>
      <c r="B108" s="8">
        <v>5644.9599999999991</v>
      </c>
      <c r="C108">
        <f>VLOOKUP(A108,Autoservicios!$B$2:$D$159,3,0)-B108</f>
        <v>0</v>
      </c>
    </row>
    <row r="109" spans="1:3" x14ac:dyDescent="0.3">
      <c r="A109" s="8" t="s">
        <v>32</v>
      </c>
      <c r="B109" s="8">
        <v>1824.31</v>
      </c>
      <c r="C109">
        <f>VLOOKUP(A109,Autoservicios!$B$2:$D$159,3,0)-B109</f>
        <v>0</v>
      </c>
    </row>
    <row r="110" spans="1:3" x14ac:dyDescent="0.3">
      <c r="A110" s="8" t="s">
        <v>103</v>
      </c>
      <c r="B110" s="8">
        <v>2240.46</v>
      </c>
      <c r="C110">
        <f>VLOOKUP(A110,Autoservicios!$B$2:$D$159,3,0)-B110</f>
        <v>0</v>
      </c>
    </row>
    <row r="111" spans="1:3" x14ac:dyDescent="0.3">
      <c r="A111" s="8" t="s">
        <v>44</v>
      </c>
      <c r="B111" s="8">
        <v>1806.1999999999998</v>
      </c>
      <c r="C111">
        <f>VLOOKUP(A111,Autoservicios!$B$2:$D$159,3,0)-B111</f>
        <v>0</v>
      </c>
    </row>
    <row r="112" spans="1:3" x14ac:dyDescent="0.3">
      <c r="A112" s="8" t="s">
        <v>105</v>
      </c>
      <c r="B112" s="8">
        <v>1595.83</v>
      </c>
      <c r="C112">
        <f>VLOOKUP(A112,Autoservicios!$B$2:$D$159,3,0)-B112</f>
        <v>0</v>
      </c>
    </row>
    <row r="113" spans="1:4" x14ac:dyDescent="0.3">
      <c r="A113" s="8" t="s">
        <v>68</v>
      </c>
      <c r="B113" s="8">
        <v>4281.7899999999991</v>
      </c>
      <c r="C113">
        <f>VLOOKUP(A113,Autoservicios!$B$2:$D$159,3,0)-B113</f>
        <v>0</v>
      </c>
    </row>
    <row r="114" spans="1:4" x14ac:dyDescent="0.3">
      <c r="A114" s="8" t="s">
        <v>101</v>
      </c>
      <c r="B114" s="8">
        <v>2894.2700000000004</v>
      </c>
      <c r="C114">
        <f>VLOOKUP(A114,Autoservicios!$B$2:$D$159,3,0)-B114</f>
        <v>0</v>
      </c>
    </row>
    <row r="115" spans="1:4" x14ac:dyDescent="0.3">
      <c r="A115" s="8" t="s">
        <v>783</v>
      </c>
      <c r="B115" s="8">
        <v>2700.8</v>
      </c>
      <c r="C115">
        <f>VLOOKUP(A115,Autoservicios!$B$2:$D$159,3,0)-B115</f>
        <v>0</v>
      </c>
    </row>
    <row r="116" spans="1:4" x14ac:dyDescent="0.3">
      <c r="A116" s="8" t="s">
        <v>97</v>
      </c>
      <c r="B116" s="8">
        <v>4668.71</v>
      </c>
      <c r="C116">
        <f>VLOOKUP(A116,Autoservicios!$B$2:$D$159,3,0)-B116</f>
        <v>0</v>
      </c>
    </row>
    <row r="117" spans="1:4" x14ac:dyDescent="0.3">
      <c r="A117" s="8" t="s">
        <v>115</v>
      </c>
      <c r="B117" s="8">
        <v>2006.73</v>
      </c>
      <c r="C117">
        <f>VLOOKUP(A117,Autoservicios!$B$2:$D$159,3,0)-B117</f>
        <v>0</v>
      </c>
    </row>
    <row r="118" spans="1:4" x14ac:dyDescent="0.3">
      <c r="A118" s="8" t="s">
        <v>108</v>
      </c>
      <c r="B118" s="8">
        <v>3186.8</v>
      </c>
      <c r="C118">
        <f>VLOOKUP(A118,Autoservicios!$B$2:$D$159,3,0)-B118</f>
        <v>0</v>
      </c>
      <c r="D118" s="8"/>
    </row>
    <row r="119" spans="1:4" x14ac:dyDescent="0.3">
      <c r="A119" s="8" t="s">
        <v>45</v>
      </c>
      <c r="B119" s="8">
        <v>5753.37</v>
      </c>
      <c r="C119">
        <f>VLOOKUP(A119,Autoservicios!$B$2:$D$159,3,0)-B119</f>
        <v>0</v>
      </c>
      <c r="D119" s="8"/>
    </row>
    <row r="120" spans="1:4" x14ac:dyDescent="0.3">
      <c r="A120" s="8" t="s">
        <v>51</v>
      </c>
      <c r="B120" s="8">
        <v>1418.2299999999998</v>
      </c>
      <c r="C120">
        <f>VLOOKUP(A120,Autoservicios!$B$2:$D$159,3,0)-B120</f>
        <v>0</v>
      </c>
    </row>
    <row r="121" spans="1:4" x14ac:dyDescent="0.3">
      <c r="A121" s="8" t="s">
        <v>73</v>
      </c>
      <c r="B121" s="8">
        <v>1326.96</v>
      </c>
      <c r="C121">
        <f>VLOOKUP(A121,Autoservicios!$B$2:$D$159,3,0)-B121</f>
        <v>0</v>
      </c>
    </row>
    <row r="122" spans="1:4" x14ac:dyDescent="0.3">
      <c r="A122" s="8" t="s">
        <v>129</v>
      </c>
      <c r="B122" s="8">
        <v>4120.829999999999</v>
      </c>
      <c r="C122">
        <f>VLOOKUP(A122,Autoservicios!$B$2:$D$159,3,0)-B122</f>
        <v>0</v>
      </c>
    </row>
    <row r="123" spans="1:4" x14ac:dyDescent="0.3">
      <c r="A123" s="8" t="s">
        <v>39</v>
      </c>
      <c r="B123" s="8">
        <v>465.35999999999996</v>
      </c>
      <c r="C123">
        <f>VLOOKUP(A123,Autoservicios!$B$2:$D$159,3,0)-B123</f>
        <v>0</v>
      </c>
      <c r="D123" t="s">
        <v>157</v>
      </c>
    </row>
    <row r="124" spans="1:4" x14ac:dyDescent="0.3">
      <c r="A124" s="8" t="s">
        <v>157</v>
      </c>
      <c r="B124" s="8">
        <v>0</v>
      </c>
      <c r="C124" t="e">
        <f>VLOOKUP(A124,Autoservicios!$B$2:$D$159,3,0)-B124</f>
        <v>#N/A</v>
      </c>
      <c r="D124" s="8">
        <v>183.13</v>
      </c>
    </row>
    <row r="125" spans="1:4" x14ac:dyDescent="0.3">
      <c r="A125" s="8" t="s">
        <v>122</v>
      </c>
      <c r="B125" s="8">
        <v>5336.84</v>
      </c>
      <c r="C125">
        <f>VLOOKUP(A125,Autoservicios!$B$2:$D$159,3,0)-B125</f>
        <v>0</v>
      </c>
    </row>
    <row r="126" spans="1:4" x14ac:dyDescent="0.3">
      <c r="A126" s="8" t="s">
        <v>110</v>
      </c>
      <c r="B126" s="8">
        <v>4526.17</v>
      </c>
      <c r="C126">
        <f>VLOOKUP(A126,Autoservicios!$B$2:$D$159,3,0)-B126</f>
        <v>0</v>
      </c>
    </row>
    <row r="127" spans="1:4" x14ac:dyDescent="0.3">
      <c r="A127" s="8" t="s">
        <v>89</v>
      </c>
      <c r="B127" s="8">
        <v>2749.0800000000004</v>
      </c>
      <c r="C127">
        <f>VLOOKUP(A127,Autoservicios!$B$2:$D$159,3,0)-B127</f>
        <v>0</v>
      </c>
    </row>
    <row r="128" spans="1:4" x14ac:dyDescent="0.3">
      <c r="A128" s="8" t="s">
        <v>178</v>
      </c>
      <c r="B128" s="8">
        <v>719.45</v>
      </c>
      <c r="C128">
        <f>VLOOKUP(A128,Autoservicios!$B$2:$D$159,3,0)-B128</f>
        <v>0</v>
      </c>
      <c r="D128" t="s">
        <v>158</v>
      </c>
    </row>
    <row r="129" spans="1:4" x14ac:dyDescent="0.3">
      <c r="A129" s="8" t="s">
        <v>53</v>
      </c>
      <c r="B129" s="8">
        <v>2653.9200000000005</v>
      </c>
      <c r="C129">
        <f>VLOOKUP(A129,Autoservicios!$B$2:$D$159,3,0)-B129</f>
        <v>0</v>
      </c>
      <c r="D129" s="8">
        <v>0</v>
      </c>
    </row>
    <row r="130" spans="1:4" x14ac:dyDescent="0.3">
      <c r="A130" s="8" t="s">
        <v>42</v>
      </c>
      <c r="B130" s="8">
        <v>599.89</v>
      </c>
      <c r="C130">
        <f>VLOOKUP(A130,Autoservicios!$B$2:$D$159,3,0)-B130</f>
        <v>0</v>
      </c>
    </row>
    <row r="131" spans="1:4" x14ac:dyDescent="0.3">
      <c r="A131" s="8" t="s">
        <v>72</v>
      </c>
      <c r="B131" s="8">
        <v>5554.92</v>
      </c>
      <c r="C131">
        <f>VLOOKUP(A131,Autoservicios!$B$2:$D$159,3,0)-B131</f>
        <v>0</v>
      </c>
    </row>
    <row r="132" spans="1:4" x14ac:dyDescent="0.3">
      <c r="A132" s="8" t="s">
        <v>680</v>
      </c>
      <c r="B132" s="8">
        <v>553.13999999999987</v>
      </c>
      <c r="C132">
        <f>VLOOKUP(A132,Autoservicios!$B$2:$D$159,3,0)-B132</f>
        <v>0</v>
      </c>
    </row>
    <row r="133" spans="1:4" x14ac:dyDescent="0.3">
      <c r="A133" s="8" t="s">
        <v>117</v>
      </c>
      <c r="B133" s="8">
        <v>4566.71</v>
      </c>
      <c r="C133">
        <f>VLOOKUP(A133,Autoservicios!$B$2:$D$159,3,0)-B133</f>
        <v>0</v>
      </c>
    </row>
    <row r="134" spans="1:4" x14ac:dyDescent="0.3">
      <c r="A134" s="8" t="s">
        <v>141</v>
      </c>
      <c r="B134" s="8">
        <v>2358.3300000000004</v>
      </c>
      <c r="C134">
        <f>VLOOKUP(A134,Autoservicios!$B$2:$D$159,3,0)-B134</f>
        <v>0</v>
      </c>
    </row>
    <row r="135" spans="1:4" x14ac:dyDescent="0.3">
      <c r="A135" s="8" t="s">
        <v>249</v>
      </c>
      <c r="B135" s="8">
        <v>9777.67</v>
      </c>
      <c r="C135">
        <f>VLOOKUP(A135,Autoservicios!$B$2:$D$159,3,0)-B135</f>
        <v>0</v>
      </c>
    </row>
    <row r="136" spans="1:4" x14ac:dyDescent="0.3">
      <c r="A136" s="8" t="s">
        <v>76</v>
      </c>
      <c r="B136" s="8">
        <v>1676.5</v>
      </c>
      <c r="C136">
        <f>VLOOKUP(A136,Autoservicios!$B$2:$D$159,3,0)-B136</f>
        <v>0</v>
      </c>
    </row>
    <row r="137" spans="1:4" x14ac:dyDescent="0.3">
      <c r="A137" s="8" t="s">
        <v>138</v>
      </c>
      <c r="B137" s="8">
        <v>3171.0000000000005</v>
      </c>
      <c r="C137">
        <f>VLOOKUP(A137,Autoservicios!$B$2:$D$159,3,0)-B137</f>
        <v>0</v>
      </c>
    </row>
    <row r="138" spans="1:4" x14ac:dyDescent="0.3">
      <c r="A138" s="8" t="s">
        <v>144</v>
      </c>
      <c r="B138" s="8">
        <v>2796.809999999999</v>
      </c>
      <c r="C138">
        <f>VLOOKUP(A138,Autoservicios!$B$2:$D$159,3,0)-B138</f>
        <v>0</v>
      </c>
    </row>
    <row r="139" spans="1:4" x14ac:dyDescent="0.3">
      <c r="A139" s="8" t="s">
        <v>59</v>
      </c>
      <c r="B139" s="8">
        <v>1832.0999999999997</v>
      </c>
      <c r="C139">
        <f>VLOOKUP(A139,Autoservicios!$B$2:$D$159,3,0)-B139</f>
        <v>0</v>
      </c>
    </row>
    <row r="140" spans="1:4" x14ac:dyDescent="0.3">
      <c r="A140" s="8" t="s">
        <v>81</v>
      </c>
      <c r="B140" s="8">
        <v>2401.41</v>
      </c>
      <c r="C140">
        <f>VLOOKUP(A140,Autoservicios!$B$2:$D$159,3,0)-B140</f>
        <v>0</v>
      </c>
    </row>
    <row r="141" spans="1:4" x14ac:dyDescent="0.3">
      <c r="A141" s="8" t="s">
        <v>92</v>
      </c>
      <c r="B141" s="8">
        <v>237.65000000000003</v>
      </c>
      <c r="C141">
        <f>VLOOKUP(A141,Autoservicios!$B$2:$D$159,3,0)-B141</f>
        <v>0</v>
      </c>
    </row>
    <row r="142" spans="1:4" x14ac:dyDescent="0.3">
      <c r="A142" s="8" t="s">
        <v>786</v>
      </c>
      <c r="B142" s="8">
        <v>1461.8000000000002</v>
      </c>
      <c r="C142">
        <f>VLOOKUP(A142,Autoservicios!$B$2:$D$159,3,0)-B142</f>
        <v>0</v>
      </c>
    </row>
    <row r="143" spans="1:4" x14ac:dyDescent="0.3">
      <c r="A143" s="8" t="s">
        <v>694</v>
      </c>
      <c r="B143" s="8">
        <v>1622.79</v>
      </c>
      <c r="C143">
        <f>VLOOKUP(A143,Autoservicios!$B$2:$D$159,3,0)-B143</f>
        <v>0</v>
      </c>
      <c r="D143" s="8"/>
    </row>
    <row r="144" spans="1:4" x14ac:dyDescent="0.3">
      <c r="A144" s="8" t="s">
        <v>344</v>
      </c>
      <c r="B144" s="8">
        <v>874.16</v>
      </c>
      <c r="C144">
        <f>VLOOKUP(A144,Autoservicios!$B$2:$D$159,3,0)-B144</f>
        <v>0</v>
      </c>
    </row>
    <row r="145" spans="1:4" x14ac:dyDescent="0.3">
      <c r="A145" s="8" t="s">
        <v>52</v>
      </c>
      <c r="B145" s="8">
        <v>1202.6699999999998</v>
      </c>
      <c r="C145">
        <f>VLOOKUP(A145,Autoservicios!$B$2:$D$159,3,0)-B145</f>
        <v>0</v>
      </c>
    </row>
    <row r="146" spans="1:4" x14ac:dyDescent="0.3">
      <c r="A146" s="8" t="s">
        <v>23</v>
      </c>
      <c r="B146" s="8">
        <v>1496.9</v>
      </c>
      <c r="C146">
        <f>VLOOKUP(A146,Autoservicios!$B$2:$D$159,3,0)-B146</f>
        <v>0</v>
      </c>
    </row>
    <row r="147" spans="1:4" x14ac:dyDescent="0.3">
      <c r="A147" s="8" t="s">
        <v>175</v>
      </c>
      <c r="B147" s="8">
        <v>2250.56</v>
      </c>
      <c r="C147">
        <f>VLOOKUP(A147,Autoservicios!$B$2:$D$159,3,0)-B147</f>
        <v>0</v>
      </c>
    </row>
    <row r="148" spans="1:4" x14ac:dyDescent="0.3">
      <c r="A148" s="8" t="s">
        <v>29</v>
      </c>
      <c r="B148" s="8">
        <v>4418.29</v>
      </c>
      <c r="C148">
        <f>VLOOKUP(A148,Autoservicios!$B$2:$D$159,3,0)-B148</f>
        <v>0</v>
      </c>
      <c r="D148" t="s">
        <v>156</v>
      </c>
    </row>
    <row r="149" spans="1:4" x14ac:dyDescent="0.3">
      <c r="A149" s="8" t="s">
        <v>185</v>
      </c>
      <c r="B149" s="8">
        <v>2011.8000000000002</v>
      </c>
      <c r="C149">
        <f>VLOOKUP(A149,Autoservicios!$B$2:$D$159,3,0)-B149</f>
        <v>0</v>
      </c>
      <c r="D149" s="8">
        <v>1783.5500000000002</v>
      </c>
    </row>
    <row r="150" spans="1:4" x14ac:dyDescent="0.3">
      <c r="A150" s="8" t="s">
        <v>176</v>
      </c>
      <c r="B150" s="8">
        <v>1815.3</v>
      </c>
      <c r="C150">
        <f>VLOOKUP(A150,Autoservicios!$B$2:$D$159,3,0)-B150</f>
        <v>0</v>
      </c>
    </row>
    <row r="151" spans="1:4" x14ac:dyDescent="0.3">
      <c r="A151" s="8" t="s">
        <v>177</v>
      </c>
      <c r="B151" s="8">
        <v>2233.4399999999996</v>
      </c>
      <c r="C151">
        <f>VLOOKUP(A151,Autoservicios!$B$2:$D$159,3,0)-B151</f>
        <v>0</v>
      </c>
    </row>
    <row r="152" spans="1:4" x14ac:dyDescent="0.3">
      <c r="A152" s="8" t="s">
        <v>135</v>
      </c>
      <c r="B152" s="8">
        <v>438.82</v>
      </c>
      <c r="C152">
        <f>VLOOKUP(A152,Autoservicios!$B$2:$D$159,3,0)-B152</f>
        <v>0</v>
      </c>
      <c r="D152" t="s">
        <v>155</v>
      </c>
    </row>
    <row r="153" spans="1:4" x14ac:dyDescent="0.3">
      <c r="A153" s="8" t="s">
        <v>181</v>
      </c>
      <c r="B153" s="8">
        <v>1244.76</v>
      </c>
      <c r="C153">
        <f>VLOOKUP(A153,Autoservicios!$B$2:$D$159,3,0)-B153</f>
        <v>0</v>
      </c>
      <c r="D153" s="8">
        <v>74.25</v>
      </c>
    </row>
    <row r="154" spans="1:4" x14ac:dyDescent="0.3">
      <c r="A154" s="8" t="s">
        <v>605</v>
      </c>
      <c r="B154" s="8">
        <v>474.65000000000003</v>
      </c>
      <c r="C154">
        <f>VLOOKUP(A154,Autoservicios!$B$2:$D$159,3,0)-B154</f>
        <v>0</v>
      </c>
    </row>
    <row r="155" spans="1:4" x14ac:dyDescent="0.3">
      <c r="A155" s="8" t="s">
        <v>25</v>
      </c>
      <c r="B155" s="8">
        <v>1373.6399999999999</v>
      </c>
      <c r="C155">
        <f>VLOOKUP(A155,Autoservicios!$B$2:$D$159,3,0)-B155</f>
        <v>0</v>
      </c>
    </row>
    <row r="156" spans="1:4" x14ac:dyDescent="0.3">
      <c r="A156" s="8" t="s">
        <v>54</v>
      </c>
      <c r="B156" s="8">
        <v>1603.72</v>
      </c>
      <c r="C156">
        <f>VLOOKUP(A156,Autoservicios!$B$2:$D$159,3,0)-B156</f>
        <v>0</v>
      </c>
    </row>
    <row r="157" spans="1:4" x14ac:dyDescent="0.3">
      <c r="A157" s="8" t="s">
        <v>690</v>
      </c>
      <c r="B157" s="8">
        <v>829.25000000000011</v>
      </c>
      <c r="C157">
        <f>VLOOKUP(A157,Autoservicios!$B$2:$D$159,3,0)-B157</f>
        <v>0</v>
      </c>
      <c r="D157" t="s">
        <v>719</v>
      </c>
    </row>
    <row r="158" spans="1:4" x14ac:dyDescent="0.3">
      <c r="A158" s="8" t="s">
        <v>156</v>
      </c>
      <c r="B158" s="8">
        <v>0</v>
      </c>
      <c r="C158" t="e">
        <f>VLOOKUP(A158,Autoservicios!$B$2:$D$159,3,0)-B158</f>
        <v>#N/A</v>
      </c>
      <c r="D158" s="8">
        <v>712.33</v>
      </c>
    </row>
    <row r="159" spans="1:4" x14ac:dyDescent="0.3">
      <c r="A159" s="8" t="s">
        <v>77</v>
      </c>
      <c r="B159" s="8">
        <v>965.63000000000011</v>
      </c>
      <c r="C159">
        <f>VLOOKUP(A159,Autoservicios!$B$2:$D$159,3,0)-B159</f>
        <v>0</v>
      </c>
    </row>
    <row r="160" spans="1:4" x14ac:dyDescent="0.3">
      <c r="A160" s="8" t="s">
        <v>719</v>
      </c>
      <c r="B160" s="8">
        <v>0</v>
      </c>
      <c r="C160" t="e">
        <f>VLOOKUP(A160,Autoservicios!$B$2:$D$159,3,0)-B160</f>
        <v>#N/A</v>
      </c>
    </row>
    <row r="161" spans="1:4" x14ac:dyDescent="0.3">
      <c r="A161" s="8" t="s">
        <v>87</v>
      </c>
      <c r="B161" s="8">
        <v>1686.24</v>
      </c>
      <c r="C161">
        <f>VLOOKUP(A161,Autoservicios!$B$2:$D$159,3,0)-B161</f>
        <v>0</v>
      </c>
      <c r="D161" t="s">
        <v>611</v>
      </c>
    </row>
    <row r="162" spans="1:4" x14ac:dyDescent="0.3">
      <c r="A162" s="8" t="s">
        <v>155</v>
      </c>
      <c r="B162" s="8">
        <v>0</v>
      </c>
      <c r="C162" t="e">
        <f>VLOOKUP(A162,Autoservicios!$B$2:$D$159,3,0)-B162</f>
        <v>#N/A</v>
      </c>
      <c r="D162" s="8">
        <v>168.03</v>
      </c>
    </row>
    <row r="163" spans="1:4" x14ac:dyDescent="0.3">
      <c r="A163" s="8" t="s">
        <v>123</v>
      </c>
      <c r="B163" s="8">
        <v>2927</v>
      </c>
      <c r="C163">
        <f>VLOOKUP(A163,Autoservicios!$B$2:$D$159,3,0)-B163</f>
        <v>0</v>
      </c>
      <c r="D163" s="8"/>
    </row>
    <row r="164" spans="1:4" x14ac:dyDescent="0.3">
      <c r="A164" s="8" t="s">
        <v>611</v>
      </c>
      <c r="B164" s="8">
        <v>0</v>
      </c>
      <c r="C164" t="e">
        <f>VLOOKUP(A164,Autoservicios!$B$2:$D$159,3,0)-B164</f>
        <v>#N/A</v>
      </c>
      <c r="D164" s="8"/>
    </row>
    <row r="165" spans="1:4" x14ac:dyDescent="0.3">
      <c r="A165" s="8" t="s">
        <v>48</v>
      </c>
      <c r="B165" s="8">
        <v>1111.8700000000001</v>
      </c>
      <c r="C165">
        <f>VLOOKUP(A165,Autoservicios!$B$2:$D$159,3,0)-B165</f>
        <v>0</v>
      </c>
    </row>
    <row r="166" spans="1:4" x14ac:dyDescent="0.3">
      <c r="A166" s="8"/>
      <c r="B166" s="8"/>
      <c r="D166" t="s">
        <v>727</v>
      </c>
    </row>
    <row r="167" spans="1:4" x14ac:dyDescent="0.3">
      <c r="D167" t="s">
        <v>714</v>
      </c>
    </row>
    <row r="168" spans="1:4" x14ac:dyDescent="0.3">
      <c r="D168" s="8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Thomas Shurawski</cp:lastModifiedBy>
  <dcterms:created xsi:type="dcterms:W3CDTF">2022-02-07T08:57:55Z</dcterms:created>
  <dcterms:modified xsi:type="dcterms:W3CDTF">2024-05-10T09:11:59Z</dcterms:modified>
</cp:coreProperties>
</file>